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in Totals" sheetId="1" r:id="rId4"/>
    <sheet state="visible" name="RoS SoS" sheetId="2" r:id="rId5"/>
    <sheet state="visible" name="Playoff Odds" sheetId="3" r:id="rId6"/>
    <sheet state="visible" name="Win%" sheetId="4" r:id="rId7"/>
    <sheet state="visible" name="Teams" sheetId="5" r:id="rId8"/>
    <sheet state="visible" name="import_odds" sheetId="6" r:id="rId9"/>
  </sheets>
  <definedNames>
    <definedName hidden="1" localSheetId="0" name="_xlnm._FilterDatabase">'Win Totals'!$A$2:$BD$34</definedName>
    <definedName hidden="1" localSheetId="1" name="_xlnm._FilterDatabase">'RoS SoS'!$A$1:$B$33</definedName>
  </definedNames>
  <calcPr/>
</workbook>
</file>

<file path=xl/sharedStrings.xml><?xml version="1.0" encoding="utf-8"?>
<sst xmlns="http://schemas.openxmlformats.org/spreadsheetml/2006/main" count="634" uniqueCount="134">
  <si>
    <t>ID</t>
  </si>
  <si>
    <t>Tm</t>
  </si>
  <si>
    <t>Team</t>
  </si>
  <si>
    <t>FanDuel</t>
  </si>
  <si>
    <t>DraftKings</t>
  </si>
  <si>
    <t>BetMGM</t>
  </si>
  <si>
    <t>Calculator</t>
  </si>
  <si>
    <t>PointsBet</t>
  </si>
  <si>
    <t>Consensus</t>
  </si>
  <si>
    <t>Book</t>
  </si>
  <si>
    <t>Sean</t>
  </si>
  <si>
    <t>Total</t>
  </si>
  <si>
    <t>Over</t>
  </si>
  <si>
    <t>Under</t>
  </si>
  <si>
    <t>NFC West</t>
  </si>
  <si>
    <t>ARI</t>
  </si>
  <si>
    <t>Arizona Cardinals</t>
  </si>
  <si>
    <t>NFC South</t>
  </si>
  <si>
    <t>ATL</t>
  </si>
  <si>
    <t>Atlanta Falcons</t>
  </si>
  <si>
    <t>AFC North</t>
  </si>
  <si>
    <t>BAL</t>
  </si>
  <si>
    <t>Baltimore Ravens</t>
  </si>
  <si>
    <t>AFC East</t>
  </si>
  <si>
    <t>BUF</t>
  </si>
  <si>
    <t>Buffalo Bills</t>
  </si>
  <si>
    <t>CAR</t>
  </si>
  <si>
    <t>Carolina Panthers</t>
  </si>
  <si>
    <t>NFC North</t>
  </si>
  <si>
    <t>CHI</t>
  </si>
  <si>
    <t>Chicago Bears</t>
  </si>
  <si>
    <t>CIN</t>
  </si>
  <si>
    <t>Cincinnati Bengals</t>
  </si>
  <si>
    <t>CLE</t>
  </si>
  <si>
    <t>Cleveland Browns</t>
  </si>
  <si>
    <t>NFC East</t>
  </si>
  <si>
    <t>DAL</t>
  </si>
  <si>
    <t>Dallas Cowboys</t>
  </si>
  <si>
    <t>AFC West</t>
  </si>
  <si>
    <t>DEN</t>
  </si>
  <si>
    <t>Denver Broncos</t>
  </si>
  <si>
    <t>DET</t>
  </si>
  <si>
    <t>Detroit Lions</t>
  </si>
  <si>
    <t>GB</t>
  </si>
  <si>
    <t>Green Bay Packers</t>
  </si>
  <si>
    <t>AFC South</t>
  </si>
  <si>
    <t>HOU</t>
  </si>
  <si>
    <t>Houston Texans</t>
  </si>
  <si>
    <t>IND</t>
  </si>
  <si>
    <t>Indianapolis Colts</t>
  </si>
  <si>
    <t>JAX</t>
  </si>
  <si>
    <t>Jacksonville Jaguars</t>
  </si>
  <si>
    <t>KC</t>
  </si>
  <si>
    <t>Kansas City Chiefs</t>
  </si>
  <si>
    <t>LV</t>
  </si>
  <si>
    <t>Las Vegas Raiders</t>
  </si>
  <si>
    <t>LAC</t>
  </si>
  <si>
    <t>Los Angeles Chargers</t>
  </si>
  <si>
    <t>LAR</t>
  </si>
  <si>
    <t>Los Angeles Rams</t>
  </si>
  <si>
    <t>MIA</t>
  </si>
  <si>
    <t>Miami Dolphins</t>
  </si>
  <si>
    <t>MIN</t>
  </si>
  <si>
    <t>Minnesota Vikings</t>
  </si>
  <si>
    <t>NE</t>
  </si>
  <si>
    <t>New England Patriots</t>
  </si>
  <si>
    <t>NO</t>
  </si>
  <si>
    <t>New Orleans Saints</t>
  </si>
  <si>
    <t>NYG</t>
  </si>
  <si>
    <t>New York Giants</t>
  </si>
  <si>
    <t>NYJ</t>
  </si>
  <si>
    <t>New York Jets</t>
  </si>
  <si>
    <t>PHI</t>
  </si>
  <si>
    <t>Philadelphia Eagles</t>
  </si>
  <si>
    <t>PIT</t>
  </si>
  <si>
    <t>Pittsburgh Steelers</t>
  </si>
  <si>
    <t>SF</t>
  </si>
  <si>
    <t>San Francisco 49ers</t>
  </si>
  <si>
    <t>SEA</t>
  </si>
  <si>
    <t>Seattle Seahawks</t>
  </si>
  <si>
    <t>TB</t>
  </si>
  <si>
    <t>Tampa Bay Buccaneers</t>
  </si>
  <si>
    <t>TEN</t>
  </si>
  <si>
    <t>Tennessee Titans</t>
  </si>
  <si>
    <t>WAS</t>
  </si>
  <si>
    <t>Washington Commanders</t>
  </si>
  <si>
    <t>Rank</t>
  </si>
  <si>
    <t>After Week 1</t>
  </si>
  <si>
    <t>Div</t>
  </si>
  <si>
    <t>Make</t>
  </si>
  <si>
    <t>Miss</t>
  </si>
  <si>
    <t>Teams</t>
  </si>
  <si>
    <t>Bills</t>
  </si>
  <si>
    <t>Dolphins</t>
  </si>
  <si>
    <t>Patriots</t>
  </si>
  <si>
    <t>Jets</t>
  </si>
  <si>
    <t>Ravens</t>
  </si>
  <si>
    <t>Bengals</t>
  </si>
  <si>
    <t>Browns</t>
  </si>
  <si>
    <t>Steelers</t>
  </si>
  <si>
    <t>Texans</t>
  </si>
  <si>
    <t>Colts</t>
  </si>
  <si>
    <t>Jaguars</t>
  </si>
  <si>
    <t>Titans</t>
  </si>
  <si>
    <t>Broncos</t>
  </si>
  <si>
    <t>Chiefs</t>
  </si>
  <si>
    <t>Chargers</t>
  </si>
  <si>
    <t>Raiders</t>
  </si>
  <si>
    <t>Cowboys</t>
  </si>
  <si>
    <t>Giants</t>
  </si>
  <si>
    <t>Eagles</t>
  </si>
  <si>
    <t>Commanders</t>
  </si>
  <si>
    <t>Bears</t>
  </si>
  <si>
    <t>Lions</t>
  </si>
  <si>
    <t>Packers</t>
  </si>
  <si>
    <t>Vikings</t>
  </si>
  <si>
    <t>Falcons</t>
  </si>
  <si>
    <t>Panthers</t>
  </si>
  <si>
    <t>Saints</t>
  </si>
  <si>
    <t>Buccaneers</t>
  </si>
  <si>
    <t>Cardinals</t>
  </si>
  <si>
    <t>Rams</t>
  </si>
  <si>
    <t>Seahawks</t>
  </si>
  <si>
    <t>49ers</t>
  </si>
  <si>
    <t>fanduel</t>
  </si>
  <si>
    <t>pointsbet</t>
  </si>
  <si>
    <t>draftkings</t>
  </si>
  <si>
    <t>teamid</t>
  </si>
  <si>
    <t>total</t>
  </si>
  <si>
    <t>odds</t>
  </si>
  <si>
    <t>team</t>
  </si>
  <si>
    <t>id</t>
  </si>
  <si>
    <t>JAC</t>
  </si>
  <si>
    <t>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</si>
</sst>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60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theme="1"/>
      <name val="Nunito"/>
    </font>
    <font/>
    <font>
      <sz val="12.0"/>
      <color theme="1"/>
      <name val="Nunito"/>
    </font>
    <font>
      <color theme="1"/>
      <name val="Nunito"/>
    </font>
    <font>
      <sz val="10.0"/>
      <color theme="1"/>
      <name val="Nunito"/>
    </font>
    <font>
      <color theme="1"/>
      <name val="Arial"/>
    </font>
    <font>
      <b/>
      <color rgb="FFFFFFFF"/>
      <name val="Nunito"/>
    </font>
    <font>
      <b/>
      <sz val="10.0"/>
      <color theme="1"/>
      <name val="Nunito"/>
    </font>
    <font>
      <color rgb="FF2A2A2A"/>
      <name val="Nunito"/>
    </font>
    <font>
      <color rgb="FF000000"/>
      <name val="Nunito"/>
    </font>
    <font>
      <b/>
      <color rgb="FF886B25"/>
      <name val="Nunito"/>
    </font>
    <font>
      <b/>
      <color rgb="FFC8102E"/>
      <name val="Nunito"/>
    </font>
    <font>
      <b/>
      <color rgb="FF8A8D8F"/>
      <name val="Nunito"/>
    </font>
    <font>
      <b/>
      <color rgb="FFDC4405"/>
      <name val="Nunito"/>
    </font>
    <font>
      <b/>
      <color rgb="FF000000"/>
      <name val="Nunito"/>
    </font>
    <font>
      <b/>
      <color rgb="FF869397"/>
      <name val="Nunito"/>
    </font>
    <font>
      <b/>
      <color rgb="FF0C2340"/>
      <name val="Nunito"/>
    </font>
    <font>
      <b/>
      <color rgb="FFA2AAAD"/>
      <name val="Nunito"/>
    </font>
    <font>
      <b/>
      <color rgb="FFFFB81C"/>
      <name val="Nunito"/>
    </font>
    <font>
      <b/>
      <color rgb="FF091F2C"/>
      <name val="Nunito"/>
    </font>
    <font>
      <b/>
      <color rgb="FFA17925"/>
      <name val="Nunito"/>
    </font>
    <font>
      <b/>
      <color rgb="FFA5ACAF"/>
      <name val="Nunito"/>
    </font>
    <font>
      <b/>
      <color rgb="FFFFCD00"/>
      <name val="Nunito"/>
    </font>
    <font>
      <b/>
      <color rgb="FFF58220"/>
      <name val="Nunito"/>
    </font>
    <font>
      <b/>
      <color rgb="FFFFC62F"/>
      <name val="Nunito"/>
    </font>
    <font>
      <b/>
      <color rgb="FF10181F"/>
      <name val="Nunito"/>
    </font>
    <font>
      <b/>
      <color rgb="FFA6192E"/>
      <name val="Nunito"/>
    </font>
    <font>
      <b/>
      <color rgb="FF8D9093"/>
      <name val="Nunito"/>
    </font>
    <font>
      <b/>
      <color rgb="FF85714D"/>
      <name val="Nunito"/>
    </font>
    <font>
      <b/>
      <color rgb="FF78BE20"/>
      <name val="Nunito"/>
    </font>
    <font>
      <b/>
      <color rgb="FF3D3935"/>
      <name val="Nunito"/>
    </font>
    <font>
      <b/>
      <color rgb="FFEEAD1E"/>
      <name val="Nunito"/>
    </font>
    <font>
      <b/>
      <sz val="11.0"/>
      <color theme="1"/>
      <name val="Nunito"/>
    </font>
    <font>
      <sz val="11.0"/>
      <color theme="1"/>
      <name val="Nunito"/>
    </font>
    <font>
      <b/>
      <sz val="12.0"/>
      <color rgb="FFC60C30"/>
      <name val="Nunito"/>
    </font>
    <font>
      <b/>
      <sz val="12.0"/>
      <color rgb="FFFC4C02"/>
      <name val="Nunito"/>
    </font>
    <font>
      <b/>
      <sz val="12.0"/>
      <color rgb="FFB0B7BC"/>
      <name val="Nunito"/>
    </font>
    <font>
      <b/>
      <sz val="12.0"/>
      <color rgb="FFFFFFFF"/>
      <name val="Nunito"/>
    </font>
    <font>
      <b/>
      <sz val="12.0"/>
      <color rgb="FF9E7C0C"/>
      <name val="Nunito"/>
    </font>
    <font>
      <b/>
      <sz val="12.0"/>
      <color rgb="FF311D00"/>
      <name val="Nunito"/>
    </font>
    <font>
      <b/>
      <sz val="12.0"/>
      <color rgb="FFFFB612"/>
      <name val="Nunito"/>
    </font>
    <font>
      <b/>
      <sz val="12.0"/>
      <color rgb="FFA71930"/>
      <name val="Nunito"/>
    </font>
    <font>
      <b/>
      <sz val="12.0"/>
      <color rgb="FF9F792C"/>
      <name val="Nunito"/>
    </font>
    <font>
      <b/>
      <sz val="12.0"/>
      <color rgb="FF4B92DB"/>
      <name val="Nunito"/>
    </font>
    <font>
      <b/>
      <sz val="12.0"/>
      <color rgb="FFFB4F14"/>
      <name val="Nunito"/>
    </font>
    <font>
      <b/>
      <sz val="12.0"/>
      <color rgb="FFFFB81C"/>
      <name val="Nunito"/>
    </font>
    <font>
      <b/>
      <sz val="12.0"/>
      <color rgb="FFFFC20E"/>
      <name val="Nunito"/>
    </font>
    <font>
      <b/>
      <sz val="12.0"/>
      <color rgb="FFA5ACAF"/>
      <name val="Nunito"/>
    </font>
    <font>
      <b/>
      <sz val="12.0"/>
      <color rgb="FF7F9695"/>
      <name val="Nunito"/>
    </font>
    <font>
      <b/>
      <sz val="12.0"/>
      <color rgb="FFC83803"/>
      <name val="Nunito"/>
    </font>
    <font>
      <b/>
      <sz val="12.0"/>
      <color rgb="FFFFC62F"/>
      <name val="Nunito"/>
    </font>
    <font>
      <b/>
      <sz val="12.0"/>
      <color rgb="FF101820"/>
      <name val="Nunito"/>
    </font>
    <font>
      <b/>
      <sz val="12.0"/>
      <color rgb="FF10181F"/>
      <name val="Nunito"/>
    </font>
    <font>
      <b/>
      <sz val="12.0"/>
      <color rgb="FFD50A0A"/>
      <name val="Nunito"/>
    </font>
    <font>
      <b/>
      <sz val="12.0"/>
      <color rgb="FFFFA300"/>
      <name val="Nunito"/>
    </font>
    <font>
      <b/>
      <sz val="12.0"/>
      <color rgb="FF69BE28"/>
      <name val="Nunito"/>
    </font>
    <font>
      <b/>
      <sz val="12.0"/>
      <color rgb="FFAA0000"/>
      <name val="Nunito"/>
    </font>
    <font>
      <u/>
      <sz val="10.0"/>
      <color theme="1"/>
      <name val="Arial"/>
    </font>
  </fonts>
  <fills count="60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8A052D"/>
        <bgColor rgb="FF8A052D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101820"/>
        <bgColor rgb="FF101820"/>
      </patternFill>
    </fill>
    <fill>
      <patternFill patternType="solid">
        <fgColor rgb="FFFFFFFF"/>
        <bgColor rgb="FFFFFFFF"/>
      </patternFill>
    </fill>
    <fill>
      <patternFill patternType="solid">
        <fgColor rgb="FF24135F"/>
        <bgColor rgb="FF24135F"/>
      </patternFill>
    </fill>
    <fill>
      <patternFill patternType="solid">
        <fgColor rgb="FFD0E0E3"/>
        <bgColor rgb="FFD0E0E3"/>
      </patternFill>
    </fill>
    <fill>
      <patternFill patternType="solid">
        <fgColor rgb="FF003087"/>
        <bgColor rgb="FF003087"/>
      </patternFill>
    </fill>
    <fill>
      <patternFill patternType="solid">
        <fgColor rgb="FF0085CA"/>
        <bgColor rgb="FF0085CA"/>
      </patternFill>
    </fill>
    <fill>
      <patternFill patternType="solid">
        <fgColor rgb="FFD9D2E9"/>
        <bgColor rgb="FFD9D2E9"/>
      </patternFill>
    </fill>
    <fill>
      <patternFill patternType="solid">
        <fgColor rgb="FF000000"/>
        <bgColor rgb="FF000000"/>
      </patternFill>
    </fill>
    <fill>
      <patternFill patternType="solid">
        <fgColor rgb="FFFE4E00"/>
        <bgColor rgb="FFFE4E00"/>
      </patternFill>
    </fill>
    <fill>
      <patternFill patternType="solid">
        <fgColor rgb="FFEB3300"/>
        <bgColor rgb="FFEB3300"/>
      </patternFill>
    </fill>
    <fill>
      <patternFill patternType="solid">
        <fgColor rgb="FFC9DAF8"/>
        <bgColor rgb="FFC9DAF8"/>
      </patternFill>
    </fill>
    <fill>
      <patternFill patternType="solid">
        <fgColor rgb="FF041E42"/>
        <bgColor rgb="FF041E42"/>
      </patternFill>
    </fill>
    <fill>
      <patternFill patternType="solid">
        <fgColor rgb="FFFCE5CD"/>
        <bgColor rgb="FFFCE5CD"/>
      </patternFill>
    </fill>
    <fill>
      <patternFill patternType="solid">
        <fgColor rgb="FFFC4C02"/>
        <bgColor rgb="FFFC4C02"/>
      </patternFill>
    </fill>
    <fill>
      <patternFill patternType="solid">
        <fgColor rgb="FF0069B1"/>
        <bgColor rgb="FF0069B1"/>
      </patternFill>
    </fill>
    <fill>
      <patternFill patternType="solid">
        <fgColor rgb="FF183028"/>
        <bgColor rgb="FF183028"/>
      </patternFill>
    </fill>
    <fill>
      <patternFill patternType="solid">
        <fgColor rgb="FFEAD1DC"/>
        <bgColor rgb="FFEAD1DC"/>
      </patternFill>
    </fill>
    <fill>
      <patternFill patternType="solid">
        <fgColor rgb="FFA6192E"/>
        <bgColor rgb="FFA6192E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C8102E"/>
        <bgColor rgb="FFC8102E"/>
      </patternFill>
    </fill>
    <fill>
      <patternFill patternType="solid">
        <fgColor rgb="FF0072CE"/>
        <bgColor rgb="FF0072CE"/>
      </patternFill>
    </fill>
    <fill>
      <patternFill patternType="solid">
        <fgColor rgb="FF002D72"/>
        <bgColor rgb="FF002D72"/>
      </patternFill>
    </fill>
    <fill>
      <patternFill patternType="solid">
        <fgColor rgb="FF008E97"/>
        <bgColor rgb="FF008E97"/>
      </patternFill>
    </fill>
    <fill>
      <patternFill patternType="solid">
        <fgColor rgb="FF4F2683"/>
        <bgColor rgb="FF4F2683"/>
      </patternFill>
    </fill>
    <fill>
      <patternFill patternType="solid">
        <fgColor rgb="FF0C2340"/>
        <bgColor rgb="FF0C2340"/>
      </patternFill>
    </fill>
    <fill>
      <patternFill patternType="solid">
        <fgColor rgb="FFD3BC8D"/>
        <bgColor rgb="FFD3BC8D"/>
      </patternFill>
    </fill>
    <fill>
      <patternFill patternType="solid">
        <fgColor rgb="FF001E62"/>
        <bgColor rgb="FF001E62"/>
      </patternFill>
    </fill>
    <fill>
      <patternFill patternType="solid">
        <fgColor rgb="FF2A433A"/>
        <bgColor rgb="FF2A433A"/>
      </patternFill>
    </fill>
    <fill>
      <patternFill patternType="solid">
        <fgColor rgb="FF004851"/>
        <bgColor rgb="FF004851"/>
      </patternFill>
    </fill>
    <fill>
      <patternFill patternType="solid">
        <fgColor rgb="FFC42C20"/>
        <bgColor rgb="FFC42C20"/>
      </patternFill>
    </fill>
    <fill>
      <patternFill patternType="solid">
        <fgColor rgb="FF418FDE"/>
        <bgColor rgb="FF418FDE"/>
      </patternFill>
    </fill>
    <fill>
      <patternFill patternType="solid">
        <fgColor rgb="FF651D32"/>
        <bgColor rgb="FF651D32"/>
      </patternFill>
    </fill>
    <fill>
      <patternFill patternType="solid">
        <fgColor rgb="FF00338D"/>
        <bgColor rgb="FF00338D"/>
      </patternFill>
    </fill>
    <fill>
      <patternFill patternType="solid">
        <fgColor rgb="FF002244"/>
        <bgColor rgb="FF002244"/>
      </patternFill>
    </fill>
    <fill>
      <patternFill patternType="solid">
        <fgColor rgb="FF125740"/>
        <bgColor rgb="FF125740"/>
      </patternFill>
    </fill>
    <fill>
      <patternFill patternType="solid">
        <fgColor rgb="FF241773"/>
        <bgColor rgb="FF241773"/>
      </patternFill>
    </fill>
    <fill>
      <patternFill patternType="solid">
        <fgColor rgb="FFFB4F14"/>
        <bgColor rgb="FFFB4F14"/>
      </patternFill>
    </fill>
    <fill>
      <patternFill patternType="solid">
        <fgColor rgb="FFFF3C00"/>
        <bgColor rgb="FFFF3C00"/>
      </patternFill>
    </fill>
    <fill>
      <patternFill patternType="solid">
        <fgColor rgb="FF03202F"/>
        <bgColor rgb="FF03202F"/>
      </patternFill>
    </fill>
    <fill>
      <patternFill patternType="solid">
        <fgColor rgb="FF002C5F"/>
        <bgColor rgb="FF002C5F"/>
      </patternFill>
    </fill>
    <fill>
      <patternFill patternType="solid">
        <fgColor rgb="FFE31837"/>
        <bgColor rgb="FFE31837"/>
      </patternFill>
    </fill>
    <fill>
      <patternFill patternType="solid">
        <fgColor rgb="FF0080C6"/>
        <bgColor rgb="FF0080C6"/>
      </patternFill>
    </fill>
    <fill>
      <patternFill patternType="solid">
        <fgColor rgb="FF003594"/>
        <bgColor rgb="FF003594"/>
      </patternFill>
    </fill>
    <fill>
      <patternFill patternType="solid">
        <fgColor rgb="FF0B2265"/>
        <bgColor rgb="FF0B2265"/>
      </patternFill>
    </fill>
    <fill>
      <patternFill patternType="solid">
        <fgColor rgb="FF004C54"/>
        <bgColor rgb="FF004C54"/>
      </patternFill>
    </fill>
    <fill>
      <patternFill patternType="solid">
        <fgColor rgb="FF773141"/>
        <bgColor rgb="FF773141"/>
      </patternFill>
    </fill>
    <fill>
      <patternFill patternType="solid">
        <fgColor rgb="FF0B162A"/>
        <bgColor rgb="FF0B162A"/>
      </patternFill>
    </fill>
    <fill>
      <patternFill patternType="solid">
        <fgColor rgb="FF0076B6"/>
        <bgColor rgb="FF0076B6"/>
      </patternFill>
    </fill>
    <fill>
      <patternFill patternType="solid">
        <fgColor rgb="FF203731"/>
        <bgColor rgb="FF203731"/>
      </patternFill>
    </fill>
    <fill>
      <patternFill patternType="solid">
        <fgColor rgb="FF34302B"/>
        <bgColor rgb="FF34302B"/>
      </patternFill>
    </fill>
    <fill>
      <patternFill patternType="solid">
        <fgColor rgb="FF97233F"/>
        <bgColor rgb="FF97233F"/>
      </patternFill>
    </fill>
    <fill>
      <patternFill patternType="solid">
        <fgColor rgb="FFB3995D"/>
        <bgColor rgb="FFB3995D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1565C0"/>
      </bottom>
    </border>
  </borders>
  <cellStyleXfs count="1">
    <xf borderId="0" fillId="0" fontId="0" numFmtId="0" applyAlignment="1" applyFont="1"/>
  </cellStyleXfs>
  <cellXfs count="1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horizontal="center" readingOrder="0" vertical="center"/>
    </xf>
    <xf borderId="1" fillId="0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5" fillId="0" fontId="6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0" fillId="2" fontId="7" numFmtId="0" xfId="0" applyAlignment="1" applyFill="1" applyFont="1">
      <alignment vertical="center"/>
    </xf>
    <xf borderId="0" fillId="3" fontId="8" numFmtId="0" xfId="0" applyAlignment="1" applyFill="1" applyFont="1">
      <alignment vertical="center"/>
    </xf>
    <xf borderId="0" fillId="4" fontId="9" numFmtId="0" xfId="0" applyAlignment="1" applyFill="1" applyFont="1">
      <alignment horizontal="center" vertical="center"/>
    </xf>
    <xf borderId="5" fillId="5" fontId="9" numFmtId="0" xfId="0" applyAlignment="1" applyBorder="1" applyFill="1" applyFont="1">
      <alignment horizontal="center" readingOrder="0" vertical="center"/>
    </xf>
    <xf borderId="5" fillId="4" fontId="6" numFmtId="0" xfId="0" applyAlignment="1" applyBorder="1" applyFont="1">
      <alignment horizontal="center" readingOrder="0" vertical="center"/>
    </xf>
    <xf borderId="6" fillId="4" fontId="10" numFmtId="0" xfId="0" applyAlignment="1" applyBorder="1" applyFont="1">
      <alignment horizontal="center" readingOrder="0"/>
    </xf>
    <xf borderId="6" fillId="4" fontId="11" numFmtId="0" xfId="0" applyAlignment="1" applyBorder="1" applyFont="1">
      <alignment horizontal="center" readingOrder="0"/>
    </xf>
    <xf borderId="0" fillId="4" fontId="6" numFmtId="164" xfId="0" applyAlignment="1" applyFont="1" applyNumberFormat="1">
      <alignment horizontal="center" vertical="center"/>
    </xf>
    <xf borderId="4" fillId="0" fontId="6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0" fillId="0" fontId="1" numFmtId="164" xfId="0" applyFont="1" applyNumberFormat="1"/>
    <xf borderId="0" fillId="6" fontId="7" numFmtId="0" xfId="0" applyAlignment="1" applyFill="1" applyFont="1">
      <alignment vertical="center"/>
    </xf>
    <xf borderId="0" fillId="7" fontId="8" numFmtId="0" xfId="0" applyAlignment="1" applyFill="1" applyFont="1">
      <alignment vertical="center"/>
    </xf>
    <xf borderId="0" fillId="8" fontId="9" numFmtId="0" xfId="0" applyAlignment="1" applyFill="1" applyFont="1">
      <alignment horizontal="center" vertical="center"/>
    </xf>
    <xf borderId="5" fillId="8" fontId="6" numFmtId="0" xfId="0" applyAlignment="1" applyBorder="1" applyFont="1">
      <alignment horizontal="center" readingOrder="0" vertical="center"/>
    </xf>
    <xf borderId="0" fillId="8" fontId="6" numFmtId="164" xfId="0" applyAlignment="1" applyFont="1" applyNumberFormat="1">
      <alignment horizontal="center" vertical="center"/>
    </xf>
    <xf borderId="0" fillId="5" fontId="7" numFmtId="0" xfId="0" applyAlignment="1" applyFont="1">
      <alignment vertical="center"/>
    </xf>
    <xf borderId="0" fillId="9" fontId="12" numFmtId="0" xfId="0" applyAlignment="1" applyFill="1" applyFont="1">
      <alignment vertical="center"/>
    </xf>
    <xf borderId="0" fillId="10" fontId="7" numFmtId="0" xfId="0" applyAlignment="1" applyFill="1" applyFont="1">
      <alignment vertical="center"/>
    </xf>
    <xf borderId="0" fillId="11" fontId="13" numFmtId="0" xfId="0" applyAlignment="1" applyFill="1" applyFont="1">
      <alignment vertical="center"/>
    </xf>
    <xf borderId="0" fillId="12" fontId="14" numFmtId="0" xfId="0" applyAlignment="1" applyFill="1" applyFont="1">
      <alignment vertical="center"/>
    </xf>
    <xf borderId="0" fillId="13" fontId="7" numFmtId="0" xfId="0" applyAlignment="1" applyFill="1" applyFont="1">
      <alignment vertical="center"/>
    </xf>
    <xf borderId="0" fillId="14" fontId="15" numFmtId="0" xfId="0" applyAlignment="1" applyFill="1" applyFont="1">
      <alignment vertical="center"/>
    </xf>
    <xf borderId="0" fillId="15" fontId="16" numFmtId="0" xfId="0" applyAlignment="1" applyFill="1" applyFont="1">
      <alignment vertical="center"/>
    </xf>
    <xf borderId="0" fillId="16" fontId="8" numFmtId="0" xfId="0" applyAlignment="1" applyFill="1" applyFont="1">
      <alignment vertical="center"/>
    </xf>
    <xf borderId="0" fillId="8" fontId="6" numFmtId="0" xfId="0" applyAlignment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0" fillId="17" fontId="7" numFmtId="0" xfId="0" applyAlignment="1" applyFill="1" applyFont="1">
      <alignment vertical="center"/>
    </xf>
    <xf borderId="0" fillId="18" fontId="17" numFmtId="0" xfId="0" applyAlignment="1" applyFill="1" applyFont="1">
      <alignment vertical="center"/>
    </xf>
    <xf borderId="0" fillId="19" fontId="7" numFmtId="0" xfId="0" applyAlignment="1" applyFill="1" applyFont="1">
      <alignment vertical="center"/>
    </xf>
    <xf borderId="0" fillId="20" fontId="18" numFmtId="0" xfId="0" applyAlignment="1" applyFill="1" applyFont="1">
      <alignment vertical="center"/>
    </xf>
    <xf borderId="0" fillId="21" fontId="19" numFmtId="0" xfId="0" applyAlignment="1" applyFill="1" applyFont="1">
      <alignment vertical="center"/>
    </xf>
    <xf borderId="0" fillId="22" fontId="20" numFmtId="0" xfId="0" applyAlignment="1" applyFill="1" applyFont="1">
      <alignment vertical="center"/>
    </xf>
    <xf borderId="0" fillId="23" fontId="7" numFmtId="0" xfId="0" applyAlignment="1" applyFill="1" applyFont="1">
      <alignment vertical="center"/>
    </xf>
    <xf borderId="0" fillId="24" fontId="21" numFmtId="0" xfId="0" applyAlignment="1" applyFill="1" applyFont="1">
      <alignment vertical="center"/>
    </xf>
    <xf borderId="0" fillId="25" fontId="8" numFmtId="0" xfId="0" applyAlignment="1" applyFill="1" applyFont="1">
      <alignment vertical="center"/>
    </xf>
    <xf borderId="0" fillId="26" fontId="22" numFmtId="0" xfId="0" applyAlignment="1" applyFill="1" applyFont="1">
      <alignment vertical="center"/>
    </xf>
    <xf borderId="0" fillId="27" fontId="20" numFmtId="0" xfId="0" applyAlignment="1" applyFill="1" applyFont="1">
      <alignment vertical="center"/>
    </xf>
    <xf borderId="0" fillId="14" fontId="23" numFmtId="0" xfId="0" applyAlignment="1" applyFont="1">
      <alignment vertical="center"/>
    </xf>
    <xf borderId="0" fillId="19" fontId="7" numFmtId="0" xfId="0" applyAlignment="1" applyFont="1">
      <alignment vertical="center"/>
    </xf>
    <xf borderId="0" fillId="28" fontId="20" numFmtId="0" xfId="0" applyAlignment="1" applyFill="1" applyFont="1">
      <alignment vertical="center"/>
    </xf>
    <xf borderId="0" fillId="29" fontId="24" numFmtId="0" xfId="0" applyAlignment="1" applyFill="1" applyFont="1">
      <alignment vertical="center"/>
    </xf>
    <xf borderId="0" fillId="30" fontId="25" numFmtId="0" xfId="0" applyAlignment="1" applyFill="1" applyFont="1">
      <alignment vertical="center"/>
    </xf>
    <xf borderId="0" fillId="31" fontId="26" numFmtId="0" xfId="0" applyAlignment="1" applyFill="1" applyFont="1">
      <alignment vertical="center"/>
    </xf>
    <xf borderId="0" fillId="32" fontId="19" numFmtId="0" xfId="0" applyAlignment="1" applyFill="1" applyFont="1">
      <alignment vertical="center"/>
    </xf>
    <xf borderId="0" fillId="33" fontId="27" numFmtId="0" xfId="0" applyAlignment="1" applyFill="1" applyFont="1">
      <alignment vertical="center"/>
    </xf>
    <xf borderId="0" fillId="17" fontId="7" numFmtId="0" xfId="0" applyAlignment="1" applyFont="1">
      <alignment vertical="center"/>
    </xf>
    <xf borderId="0" fillId="34" fontId="28" numFmtId="0" xfId="0" applyAlignment="1" applyFill="1" applyFont="1">
      <alignment vertical="center"/>
    </xf>
    <xf borderId="0" fillId="35" fontId="8" numFmtId="0" xfId="0" applyAlignment="1" applyFill="1" applyFont="1">
      <alignment vertical="center"/>
    </xf>
    <xf borderId="0" fillId="36" fontId="29" numFmtId="0" xfId="0" applyAlignment="1" applyFill="1" applyFont="1">
      <alignment vertical="center"/>
    </xf>
    <xf borderId="0" fillId="7" fontId="20" numFmtId="0" xfId="0" applyAlignment="1" applyFont="1">
      <alignment vertical="center"/>
    </xf>
    <xf borderId="0" fillId="24" fontId="30" numFmtId="0" xfId="0" applyAlignment="1" applyFont="1">
      <alignment vertical="center"/>
    </xf>
    <xf borderId="0" fillId="8" fontId="9" numFmtId="0" xfId="0" applyAlignment="1" applyFont="1">
      <alignment horizontal="center" vertical="center"/>
    </xf>
    <xf borderId="0" fillId="32" fontId="31" numFmtId="0" xfId="0" applyAlignment="1" applyFont="1">
      <alignment vertical="center"/>
    </xf>
    <xf borderId="0" fillId="37" fontId="32" numFmtId="0" xfId="0" applyAlignment="1" applyFill="1" applyFont="1">
      <alignment vertical="center"/>
    </xf>
    <xf borderId="0" fillId="38" fontId="8" numFmtId="0" xfId="0" applyAlignment="1" applyFill="1" applyFont="1">
      <alignment vertical="center"/>
    </xf>
    <xf borderId="0" fillId="4" fontId="6" numFmtId="0" xfId="0" applyAlignment="1" applyFont="1">
      <alignment horizontal="center" vertical="center"/>
    </xf>
    <xf borderId="0" fillId="39" fontId="33" numFmtId="0" xfId="0" applyAlignment="1" applyFill="1" applyFont="1">
      <alignment vertical="center"/>
    </xf>
    <xf borderId="0" fillId="8" fontId="9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1" numFmtId="9" xfId="0" applyAlignment="1" applyFont="1" applyNumberFormat="1">
      <alignment readingOrder="0"/>
    </xf>
    <xf borderId="0" fillId="0" fontId="1" numFmtId="9" xfId="0" applyFont="1" applyNumberFormat="1"/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2" xfId="0" applyAlignment="1" applyFont="1" applyNumberFormat="1">
      <alignment horizontal="center"/>
    </xf>
    <xf borderId="0" fillId="11" fontId="13" numFmtId="0" xfId="0" applyAlignment="1" applyFont="1">
      <alignment horizontal="center" vertical="bottom"/>
    </xf>
    <xf borderId="0" fillId="30" fontId="25" numFmtId="0" xfId="0" applyAlignment="1" applyFont="1">
      <alignment horizontal="center" vertical="bottom"/>
    </xf>
    <xf borderId="0" fillId="32" fontId="19" numFmtId="0" xfId="0" applyAlignment="1" applyFont="1">
      <alignment horizontal="center" vertical="bottom"/>
    </xf>
    <xf borderId="0" fillId="35" fontId="8" numFmtId="0" xfId="0" applyAlignment="1" applyFont="1">
      <alignment horizontal="center" vertical="bottom"/>
    </xf>
    <xf borderId="0" fillId="9" fontId="12" numFmtId="0" xfId="0" applyAlignment="1" applyFont="1">
      <alignment horizontal="center" vertical="bottom"/>
    </xf>
    <xf borderId="0" fillId="15" fontId="16" numFmtId="0" xfId="0" applyAlignment="1" applyFont="1">
      <alignment horizontal="center" vertical="bottom"/>
    </xf>
    <xf borderId="0" fillId="16" fontId="8" numFmtId="0" xfId="0" applyAlignment="1" applyFont="1">
      <alignment horizontal="center" vertical="bottom"/>
    </xf>
    <xf borderId="0" fillId="7" fontId="20" numFmtId="0" xfId="0" applyAlignment="1" applyFont="1">
      <alignment horizontal="center" vertical="bottom"/>
    </xf>
    <xf borderId="0" fillId="24" fontId="21" numFmtId="0" xfId="0" applyAlignment="1" applyFont="1">
      <alignment horizontal="center" vertical="bottom"/>
    </xf>
    <xf borderId="0" fillId="25" fontId="8" numFmtId="0" xfId="0" applyAlignment="1" applyFont="1">
      <alignment horizontal="center" vertical="bottom"/>
    </xf>
    <xf borderId="0" fillId="26" fontId="22" numFmtId="0" xfId="0" applyAlignment="1" applyFont="1">
      <alignment horizontal="center" vertical="bottom"/>
    </xf>
    <xf borderId="0" fillId="38" fontId="8" numFmtId="0" xfId="0" applyAlignment="1" applyFont="1">
      <alignment horizontal="center" vertical="bottom"/>
    </xf>
    <xf borderId="0" fillId="20" fontId="18" numFmtId="0" xfId="0" applyAlignment="1" applyFont="1">
      <alignment horizontal="center" vertical="bottom"/>
    </xf>
    <xf borderId="0" fillId="27" fontId="20" numFmtId="0" xfId="0" applyAlignment="1" applyFont="1">
      <alignment horizontal="center" vertical="bottom"/>
    </xf>
    <xf borderId="0" fillId="28" fontId="20" numFmtId="0" xfId="0" applyAlignment="1" applyFont="1">
      <alignment horizontal="center" vertical="bottom"/>
    </xf>
    <xf borderId="0" fillId="14" fontId="23" numFmtId="0" xfId="0" applyAlignment="1" applyFont="1">
      <alignment horizontal="center" vertical="bottom"/>
    </xf>
    <xf borderId="0" fillId="18" fontId="17" numFmtId="0" xfId="0" applyAlignment="1" applyFont="1">
      <alignment horizontal="center" vertical="bottom"/>
    </xf>
    <xf borderId="0" fillId="34" fontId="28" numFmtId="0" xfId="0" applyAlignment="1" applyFont="1">
      <alignment horizontal="center" vertical="bottom"/>
    </xf>
    <xf borderId="0" fillId="36" fontId="29" numFmtId="0" xfId="0" applyAlignment="1" applyFont="1">
      <alignment horizontal="center" vertical="bottom"/>
    </xf>
    <xf borderId="0" fillId="39" fontId="33" numFmtId="0" xfId="0" applyAlignment="1" applyFont="1">
      <alignment horizontal="center" vertical="bottom"/>
    </xf>
    <xf borderId="0" fillId="14" fontId="15" numFmtId="0" xfId="0" applyAlignment="1" applyFont="1">
      <alignment horizontal="center" vertical="bottom"/>
    </xf>
    <xf borderId="0" fillId="21" fontId="19" numFmtId="0" xfId="0" applyAlignment="1" applyFont="1">
      <alignment horizontal="center" vertical="bottom"/>
    </xf>
    <xf borderId="0" fillId="22" fontId="20" numFmtId="0" xfId="0" applyAlignment="1" applyFont="1">
      <alignment horizontal="center" vertical="bottom"/>
    </xf>
    <xf borderId="0" fillId="31" fontId="26" numFmtId="0" xfId="0" applyAlignment="1" applyFont="1">
      <alignment horizontal="center" vertical="bottom"/>
    </xf>
    <xf borderId="0" fillId="7" fontId="8" numFmtId="0" xfId="0" applyAlignment="1" applyFont="1">
      <alignment horizontal="center" vertical="bottom"/>
    </xf>
    <xf borderId="0" fillId="12" fontId="14" numFmtId="0" xfId="0" applyAlignment="1" applyFont="1">
      <alignment horizontal="center" vertical="bottom"/>
    </xf>
    <xf borderId="0" fillId="33" fontId="27" numFmtId="0" xfId="0" applyAlignment="1" applyFont="1">
      <alignment horizontal="center" vertical="bottom"/>
    </xf>
    <xf borderId="0" fillId="37" fontId="32" numFmtId="0" xfId="0" applyAlignment="1" applyFont="1">
      <alignment horizontal="center" vertical="bottom"/>
    </xf>
    <xf borderId="0" fillId="3" fontId="8" numFmtId="0" xfId="0" applyAlignment="1" applyFont="1">
      <alignment horizontal="center" vertical="bottom"/>
    </xf>
    <xf borderId="0" fillId="29" fontId="24" numFmtId="0" xfId="0" applyAlignment="1" applyFont="1">
      <alignment horizontal="center" vertical="bottom"/>
    </xf>
    <xf borderId="0" fillId="32" fontId="31" numFmtId="0" xfId="0" applyAlignment="1" applyFont="1">
      <alignment horizontal="center" vertical="bottom"/>
    </xf>
    <xf borderId="0" fillId="24" fontId="30" numFmtId="0" xfId="0" applyAlignment="1" applyFont="1">
      <alignment horizontal="center" vertical="bottom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center" readingOrder="0"/>
    </xf>
    <xf borderId="0" fillId="0" fontId="34" numFmtId="0" xfId="0" applyAlignment="1" applyFont="1">
      <alignment vertical="bottom"/>
    </xf>
    <xf borderId="0" fillId="0" fontId="34" numFmtId="0" xfId="0" applyAlignment="1" applyFont="1">
      <alignment vertical="bottom"/>
    </xf>
    <xf borderId="0" fillId="10" fontId="34" numFmtId="0" xfId="0" applyAlignment="1" applyFont="1">
      <alignment vertical="bottom"/>
    </xf>
    <xf borderId="0" fillId="10" fontId="35" numFmtId="0" xfId="0" applyAlignment="1" applyFont="1">
      <alignment vertical="bottom"/>
    </xf>
    <xf borderId="0" fillId="40" fontId="36" numFmtId="0" xfId="0" applyAlignment="1" applyFill="1" applyFont="1">
      <alignment horizontal="center" vertical="bottom"/>
    </xf>
    <xf borderId="0" fillId="0" fontId="35" numFmtId="0" xfId="0" applyAlignment="1" applyFont="1">
      <alignment vertical="bottom"/>
    </xf>
    <xf borderId="0" fillId="30" fontId="37" numFmtId="0" xfId="0" applyAlignment="1" applyFont="1">
      <alignment horizontal="center" vertical="bottom"/>
    </xf>
    <xf borderId="0" fillId="41" fontId="38" numFmtId="0" xfId="0" applyAlignment="1" applyFill="1" applyFont="1">
      <alignment horizontal="center" vertical="bottom"/>
    </xf>
    <xf borderId="0" fillId="42" fontId="39" numFmtId="0" xfId="0" applyAlignment="1" applyFill="1" applyFont="1">
      <alignment horizontal="center" vertical="bottom"/>
    </xf>
    <xf borderId="0" fillId="5" fontId="35" numFmtId="0" xfId="0" applyAlignment="1" applyFont="1">
      <alignment vertical="bottom"/>
    </xf>
    <xf borderId="0" fillId="43" fontId="40" numFmtId="0" xfId="0" applyAlignment="1" applyFill="1" applyFont="1">
      <alignment horizontal="center" vertical="bottom"/>
    </xf>
    <xf borderId="0" fillId="44" fontId="2" numFmtId="0" xfId="0" applyAlignment="1" applyFill="1" applyFont="1">
      <alignment horizontal="center" vertical="bottom"/>
    </xf>
    <xf borderId="0" fillId="45" fontId="41" numFmtId="0" xfId="0" applyAlignment="1" applyFill="1" applyFont="1">
      <alignment horizontal="center" vertical="bottom"/>
    </xf>
    <xf borderId="0" fillId="7" fontId="42" numFmtId="0" xfId="0" applyAlignment="1" applyFont="1">
      <alignment horizontal="center" vertical="bottom"/>
    </xf>
    <xf borderId="0" fillId="23" fontId="35" numFmtId="0" xfId="0" applyAlignment="1" applyFont="1">
      <alignment vertical="bottom"/>
    </xf>
    <xf borderId="0" fillId="46" fontId="43" numFmtId="0" xfId="0" applyAlignment="1" applyFill="1" applyFont="1">
      <alignment horizontal="center" vertical="bottom"/>
    </xf>
    <xf borderId="0" fillId="47" fontId="39" numFmtId="0" xfId="0" applyAlignment="1" applyFill="1" applyFont="1">
      <alignment horizontal="center" vertical="bottom"/>
    </xf>
    <xf borderId="0" fillId="7" fontId="44" numFmtId="0" xfId="0" applyAlignment="1" applyFont="1">
      <alignment horizontal="center" vertical="bottom"/>
    </xf>
    <xf borderId="0" fillId="32" fontId="45" numFmtId="0" xfId="0" applyAlignment="1" applyFont="1">
      <alignment horizontal="center" vertical="bottom"/>
    </xf>
    <xf borderId="0" fillId="8" fontId="35" numFmtId="0" xfId="0" applyAlignment="1" applyFont="1">
      <alignment vertical="bottom"/>
    </xf>
    <xf borderId="0" fillId="19" fontId="35" numFmtId="0" xfId="0" applyAlignment="1" applyFont="1">
      <alignment vertical="bottom"/>
    </xf>
    <xf borderId="0" fillId="41" fontId="46" numFmtId="0" xfId="0" applyAlignment="1" applyFont="1">
      <alignment horizontal="center" vertical="bottom"/>
    </xf>
    <xf borderId="0" fillId="48" fontId="47" numFmtId="0" xfId="0" applyAlignment="1" applyFill="1" applyFont="1">
      <alignment horizontal="center" vertical="bottom"/>
    </xf>
    <xf borderId="0" fillId="49" fontId="48" numFmtId="0" xfId="0" applyAlignment="1" applyFill="1" applyFont="1">
      <alignment horizontal="center" vertical="bottom"/>
    </xf>
    <xf borderId="0" fillId="14" fontId="49" numFmtId="0" xfId="0" applyAlignment="1" applyFont="1">
      <alignment horizontal="center" vertical="bottom"/>
    </xf>
    <xf borderId="0" fillId="17" fontId="35" numFmtId="0" xfId="0" applyAlignment="1" applyFont="1">
      <alignment vertical="bottom"/>
    </xf>
    <xf borderId="0" fillId="50" fontId="50" numFmtId="0" xfId="0" applyAlignment="1" applyFill="1" applyFont="1">
      <alignment horizontal="center" vertical="bottom"/>
    </xf>
    <xf borderId="0" fillId="51" fontId="43" numFmtId="0" xfId="0" applyAlignment="1" applyFill="1" applyFont="1">
      <alignment horizontal="center" vertical="bottom"/>
    </xf>
    <xf borderId="0" fillId="52" fontId="49" numFmtId="0" xfId="0" applyAlignment="1" applyFill="1" applyFont="1">
      <alignment horizontal="center" vertical="bottom"/>
    </xf>
    <xf borderId="0" fillId="53" fontId="42" numFmtId="0" xfId="0" applyAlignment="1" applyFill="1" applyFont="1">
      <alignment horizontal="center" vertical="bottom"/>
    </xf>
    <xf borderId="0" fillId="13" fontId="35" numFmtId="0" xfId="0" applyAlignment="1" applyFont="1">
      <alignment vertical="bottom"/>
    </xf>
    <xf borderId="0" fillId="54" fontId="51" numFmtId="0" xfId="0" applyAlignment="1" applyFill="1" applyFont="1">
      <alignment horizontal="center" vertical="bottom"/>
    </xf>
    <xf borderId="0" fillId="55" fontId="38" numFmtId="0" xfId="0" applyAlignment="1" applyFill="1" applyFont="1">
      <alignment horizontal="center" vertical="bottom"/>
    </xf>
    <xf borderId="0" fillId="56" fontId="42" numFmtId="0" xfId="0" applyAlignment="1" applyFill="1" applyFont="1">
      <alignment horizontal="center" vertical="bottom"/>
    </xf>
    <xf borderId="0" fillId="31" fontId="52" numFmtId="0" xfId="0" applyAlignment="1" applyFont="1">
      <alignment horizontal="center" vertical="bottom"/>
    </xf>
    <xf borderId="0" fillId="6" fontId="35" numFmtId="0" xfId="0" applyAlignment="1" applyFont="1">
      <alignment vertical="bottom"/>
    </xf>
    <xf borderId="0" fillId="14" fontId="39" numFmtId="0" xfId="0" applyAlignment="1" applyFont="1">
      <alignment horizontal="center" vertical="bottom"/>
    </xf>
    <xf borderId="0" fillId="12" fontId="53" numFmtId="0" xfId="0" applyAlignment="1" applyFont="1">
      <alignment horizontal="center" vertical="bottom"/>
    </xf>
    <xf borderId="0" fillId="33" fontId="54" numFmtId="0" xfId="0" applyAlignment="1" applyFont="1">
      <alignment horizontal="center" vertical="bottom"/>
    </xf>
    <xf borderId="0" fillId="57" fontId="55" numFmtId="0" xfId="0" applyAlignment="1" applyFill="1" applyFont="1">
      <alignment horizontal="center" vertical="bottom"/>
    </xf>
    <xf borderId="0" fillId="2" fontId="35" numFmtId="0" xfId="0" applyAlignment="1" applyFont="1">
      <alignment vertical="bottom"/>
    </xf>
    <xf borderId="0" fillId="58" fontId="39" numFmtId="0" xfId="0" applyAlignment="1" applyFill="1" applyFont="1">
      <alignment horizontal="center" vertical="bottom"/>
    </xf>
    <xf borderId="0" fillId="50" fontId="56" numFmtId="0" xfId="0" applyAlignment="1" applyFont="1">
      <alignment horizontal="center" vertical="bottom"/>
    </xf>
    <xf borderId="0" fillId="41" fontId="57" numFmtId="0" xfId="0" applyAlignment="1" applyFont="1">
      <alignment horizontal="center" vertical="bottom"/>
    </xf>
    <xf borderId="0" fillId="59" fontId="58" numFmtId="0" xfId="0" applyAlignment="1" applyFill="1" applyFont="1">
      <alignment horizontal="center" vertical="bottom"/>
    </xf>
    <xf borderId="0" fillId="0" fontId="59" numFmtId="0" xfId="0" applyAlignment="1" applyFont="1">
      <alignment horizontal="left" readingOrder="0"/>
    </xf>
    <xf borderId="0" fillId="0" fontId="1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C60C30"/>
                </a:solidFill>
                <a:latin typeface="+mn-lt"/>
              </a:defRPr>
            </a:pPr>
            <a:r>
              <a:rPr b="1">
                <a:solidFill>
                  <a:srgbClr val="C60C30"/>
                </a:solidFill>
                <a:latin typeface="+mn-lt"/>
              </a:rPr>
              <a:t>Buffalo Bills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'Win%'!$B$4</c:f>
            </c:strRef>
          </c:tx>
          <c:spPr>
            <a:solidFill>
              <a:srgbClr val="C60C30"/>
            </a:solidFill>
            <a:ln cmpd="sng">
              <a:solidFill>
                <a:srgbClr val="000000"/>
              </a:solidFill>
            </a:ln>
          </c:spPr>
          <c:cat>
            <c:strRef>
              <c:f>'Win%'!$A$5:$A$22</c:f>
            </c:strRef>
          </c:cat>
          <c:val>
            <c:numRef>
              <c:f>'Win%'!$B$5:$B$22</c:f>
              <c:numCache/>
            </c:numRef>
          </c:val>
        </c:ser>
        <c:axId val="1602074421"/>
        <c:axId val="877710870"/>
      </c:barChart>
      <c:catAx>
        <c:axId val="16020744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877710870"/>
      </c:catAx>
      <c:valAx>
        <c:axId val="8777108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160207442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338D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F58220"/>
                </a:solidFill>
                <a:latin typeface="+mn-lt"/>
              </a:defRPr>
            </a:pPr>
            <a:r>
              <a:rPr b="1">
                <a:solidFill>
                  <a:srgbClr val="F58220"/>
                </a:solidFill>
                <a:latin typeface="+mn-lt"/>
              </a:rPr>
              <a:t>Miami Dolphins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F58220"/>
            </a:solidFill>
            <a:ln cmpd="sng">
              <a:solidFill>
                <a:srgbClr val="000000"/>
              </a:solidFill>
            </a:ln>
          </c:spPr>
          <c:dPt>
            <c:idx val="11"/>
          </c:dPt>
          <c:cat>
            <c:strRef>
              <c:f>'Win%'!$A$4:$A$22</c:f>
            </c:strRef>
          </c:cat>
          <c:val>
            <c:numRef>
              <c:f>'Win%'!$C$4:$C$22</c:f>
              <c:numCache/>
            </c:numRef>
          </c:val>
        </c:ser>
        <c:axId val="817737205"/>
        <c:axId val="870827489"/>
      </c:barChart>
      <c:catAx>
        <c:axId val="8177372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870827489"/>
      </c:catAx>
      <c:valAx>
        <c:axId val="8708274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8177372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8E97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A2AAAD"/>
                </a:solidFill>
                <a:latin typeface="+mn-lt"/>
              </a:defRPr>
            </a:pPr>
            <a:r>
              <a:rPr b="1">
                <a:solidFill>
                  <a:srgbClr val="A2AAAD"/>
                </a:solidFill>
                <a:latin typeface="+mn-lt"/>
              </a:rPr>
              <a:t>New England Patriots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A2AAAD"/>
            </a:solidFill>
            <a:ln cmpd="sng">
              <a:solidFill>
                <a:srgbClr val="000000"/>
              </a:solidFill>
            </a:ln>
          </c:spPr>
          <c:dPt>
            <c:idx val="11"/>
          </c:dPt>
          <c:cat>
            <c:strRef>
              <c:f>'Win%'!$A$4:$A$22</c:f>
            </c:strRef>
          </c:cat>
          <c:val>
            <c:numRef>
              <c:f>'Win%'!$D$4:$D$22</c:f>
              <c:numCache/>
            </c:numRef>
          </c:val>
        </c:ser>
        <c:axId val="1428786105"/>
        <c:axId val="372461006"/>
      </c:barChart>
      <c:catAx>
        <c:axId val="14287861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372461006"/>
      </c:catAx>
      <c:valAx>
        <c:axId val="3724610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14287861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C2340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FFFFFF"/>
                </a:solidFill>
                <a:latin typeface="+mn-lt"/>
              </a:defRPr>
            </a:pPr>
            <a:r>
              <a:rPr b="1">
                <a:solidFill>
                  <a:srgbClr val="FFFFFF"/>
                </a:solidFill>
                <a:latin typeface="+mn-lt"/>
              </a:rPr>
              <a:t>New York Jets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lt1"/>
            </a:solidFill>
            <a:ln cmpd="sng">
              <a:solidFill>
                <a:srgbClr val="000000"/>
              </a:solidFill>
            </a:ln>
          </c:spPr>
          <c:dPt>
            <c:idx val="11"/>
          </c:dPt>
          <c:cat>
            <c:strRef>
              <c:f>'Win%'!$A$4:$A$22</c:f>
            </c:strRef>
          </c:cat>
          <c:val>
            <c:numRef>
              <c:f>'Win%'!$E$4:$E$22</c:f>
              <c:numCache/>
            </c:numRef>
          </c:val>
        </c:ser>
        <c:axId val="644005272"/>
        <c:axId val="414882679"/>
      </c:barChart>
      <c:catAx>
        <c:axId val="64400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414882679"/>
      </c:catAx>
      <c:valAx>
        <c:axId val="4148826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64400527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2A433A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BFC0BF"/>
                </a:solidFill>
                <a:latin typeface="+mn-lt"/>
              </a:defRPr>
            </a:pPr>
            <a:r>
              <a:rPr b="1">
                <a:solidFill>
                  <a:srgbClr val="BFC0BF"/>
                </a:solidFill>
                <a:latin typeface="+mn-lt"/>
              </a:rPr>
              <a:t>Carolina Panthers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'Win%'!$B$4</c:f>
            </c:strRef>
          </c:tx>
          <c:spPr>
            <a:solidFill>
              <a:schemeClr val="dk1"/>
            </a:solidFill>
            <a:ln cmpd="sng">
              <a:solidFill>
                <a:srgbClr val="000000"/>
              </a:solidFill>
            </a:ln>
          </c:spPr>
          <c:cat>
            <c:strRef>
              <c:f>'Win%'!$A$5:$A$22</c:f>
            </c:strRef>
          </c:cat>
          <c:val>
            <c:numRef>
              <c:f>'Win%'!$B$5:$B$22</c:f>
              <c:numCache/>
            </c:numRef>
          </c:val>
        </c:ser>
        <c:axId val="219604849"/>
        <c:axId val="1977269144"/>
      </c:barChart>
      <c:catAx>
        <c:axId val="2196048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1977269144"/>
      </c:catAx>
      <c:valAx>
        <c:axId val="1977269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21960484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85CA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9E7C0C"/>
                </a:solidFill>
                <a:latin typeface="+mn-lt"/>
              </a:defRPr>
            </a:pPr>
            <a:r>
              <a:rPr b="1">
                <a:solidFill>
                  <a:srgbClr val="9E7C0C"/>
                </a:solidFill>
                <a:latin typeface="+mn-lt"/>
              </a:rPr>
              <a:t>Baltimore Ravens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'Win%'!$F$5</c:f>
            </c:strRef>
          </c:tx>
          <c:spPr>
            <a:solidFill>
              <a:srgbClr val="9E7C0C"/>
            </a:solidFill>
            <a:ln cmpd="sng">
              <a:solidFill>
                <a:srgbClr val="000000"/>
              </a:solidFill>
            </a:ln>
          </c:spPr>
          <c:cat>
            <c:strRef>
              <c:f>'Win%'!$A$6:$A$22</c:f>
            </c:strRef>
          </c:cat>
          <c:val>
            <c:numRef>
              <c:f>'Win%'!$F$6:$F$22</c:f>
              <c:numCache/>
            </c:numRef>
          </c:val>
        </c:ser>
        <c:axId val="812381080"/>
        <c:axId val="706917515"/>
      </c:barChart>
      <c:catAx>
        <c:axId val="81238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706917515"/>
      </c:catAx>
      <c:valAx>
        <c:axId val="7069175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8123810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241773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chemeClr val="dk1"/>
                </a:solidFill>
                <a:latin typeface="+mn-lt"/>
              </a:defRPr>
            </a:pPr>
            <a:r>
              <a:rPr b="1">
                <a:solidFill>
                  <a:schemeClr val="dk1"/>
                </a:solidFill>
                <a:latin typeface="+mn-lt"/>
              </a:rPr>
              <a:t>Cincinnati Bengals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'Win%'!$F$5</c:f>
            </c:strRef>
          </c:tx>
          <c:spPr>
            <a:solidFill>
              <a:schemeClr val="dk1"/>
            </a:solidFill>
            <a:ln cmpd="sng">
              <a:solidFill>
                <a:srgbClr val="000000"/>
              </a:solidFill>
            </a:ln>
          </c:spPr>
          <c:cat>
            <c:strRef>
              <c:f>'Win%'!$A$6:$A$22</c:f>
            </c:strRef>
          </c:cat>
          <c:val>
            <c:numRef>
              <c:f>'Win%'!$F$6:$F$22</c:f>
              <c:numCache/>
            </c:numRef>
          </c:val>
        </c:ser>
        <c:axId val="1510584235"/>
        <c:axId val="463508131"/>
      </c:barChart>
      <c:catAx>
        <c:axId val="15105842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463508131"/>
      </c:catAx>
      <c:valAx>
        <c:axId val="4635081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15105842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B4F14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FF3C00"/>
                </a:solidFill>
                <a:latin typeface="+mn-lt"/>
              </a:defRPr>
            </a:pPr>
            <a:r>
              <a:rPr b="1">
                <a:solidFill>
                  <a:srgbClr val="FF3C00"/>
                </a:solidFill>
                <a:latin typeface="+mn-lt"/>
              </a:rPr>
              <a:t>Cleveland Browns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'Win%'!$A$5</c:f>
            </c:strRef>
          </c:tx>
          <c:cat>
            <c:strRef>
              <c:f>'Win%'!$A$6:$A$22</c:f>
            </c:strRef>
          </c:cat>
          <c:val>
            <c:numRef>
              <c:f>'Win%'!$A$6:$A$22</c:f>
              <c:numCache/>
            </c:numRef>
          </c:val>
        </c:ser>
        <c:axId val="1412669231"/>
        <c:axId val="670500044"/>
      </c:barChart>
      <c:catAx>
        <c:axId val="1412669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670500044"/>
      </c:catAx>
      <c:valAx>
        <c:axId val="67050004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4126692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311D00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FFB612"/>
                </a:solidFill>
                <a:latin typeface="+mn-lt"/>
              </a:defRPr>
            </a:pPr>
            <a:r>
              <a:rPr b="1">
                <a:solidFill>
                  <a:srgbClr val="FFB612"/>
                </a:solidFill>
                <a:latin typeface="+mn-lt"/>
              </a:rPr>
              <a:t>Pittsburgh Steelers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'Win%'!$F$5</c:f>
            </c:strRef>
          </c:tx>
          <c:spPr>
            <a:solidFill>
              <a:srgbClr val="FFB612"/>
            </a:solidFill>
            <a:ln cmpd="sng">
              <a:solidFill>
                <a:srgbClr val="000000"/>
              </a:solidFill>
            </a:ln>
          </c:spPr>
          <c:cat>
            <c:strRef>
              <c:f>'Win%'!$A$6:$A$22</c:f>
            </c:strRef>
          </c:cat>
          <c:val>
            <c:numRef>
              <c:f>'Win%'!$F$6:$F$22</c:f>
              <c:numCache/>
            </c:numRef>
          </c:val>
        </c:ser>
        <c:axId val="2121565873"/>
        <c:axId val="1220524418"/>
      </c:barChart>
      <c:catAx>
        <c:axId val="21215658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+mn-lt"/>
              </a:defRPr>
            </a:pPr>
          </a:p>
        </c:txPr>
        <c:crossAx val="1220524418"/>
      </c:catAx>
      <c:valAx>
        <c:axId val="12205244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21215658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101820"/>
    </a:solidFill>
  </c:spPr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</xdr:colOff>
      <xdr:row>27</xdr:row>
      <xdr:rowOff>9525</xdr:rowOff>
    </xdr:from>
    <xdr:ext cx="3171825" cy="19621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19050</xdr:colOff>
      <xdr:row>27</xdr:row>
      <xdr:rowOff>9525</xdr:rowOff>
    </xdr:from>
    <xdr:ext cx="3171825" cy="19621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22</xdr:col>
      <xdr:colOff>19050</xdr:colOff>
      <xdr:row>27</xdr:row>
      <xdr:rowOff>9525</xdr:rowOff>
    </xdr:from>
    <xdr:ext cx="3171825" cy="19621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30</xdr:col>
      <xdr:colOff>19050</xdr:colOff>
      <xdr:row>27</xdr:row>
      <xdr:rowOff>9525</xdr:rowOff>
    </xdr:from>
    <xdr:ext cx="3171825" cy="19621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8</xdr:col>
      <xdr:colOff>361950</xdr:colOff>
      <xdr:row>58</xdr:row>
      <xdr:rowOff>66675</xdr:rowOff>
    </xdr:from>
    <xdr:ext cx="3171825" cy="196215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6</xdr:col>
      <xdr:colOff>19050</xdr:colOff>
      <xdr:row>39</xdr:row>
      <xdr:rowOff>9525</xdr:rowOff>
    </xdr:from>
    <xdr:ext cx="3171825" cy="19621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14</xdr:col>
      <xdr:colOff>19050</xdr:colOff>
      <xdr:row>39</xdr:row>
      <xdr:rowOff>9525</xdr:rowOff>
    </xdr:from>
    <xdr:ext cx="3171825" cy="1962150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22</xdr:col>
      <xdr:colOff>19050</xdr:colOff>
      <xdr:row>39</xdr:row>
      <xdr:rowOff>9525</xdr:rowOff>
    </xdr:from>
    <xdr:ext cx="3171825" cy="1962150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30</xdr:col>
      <xdr:colOff>19050</xdr:colOff>
      <xdr:row>39</xdr:row>
      <xdr:rowOff>9525</xdr:rowOff>
    </xdr:from>
    <xdr:ext cx="3171825" cy="1962150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2.63" defaultRowHeight="15.75" outlineLevelCol="1"/>
  <cols>
    <col customWidth="1" hidden="1" min="1" max="1" width="8.75"/>
    <col customWidth="1" hidden="1" min="2" max="2" width="6.63"/>
    <col customWidth="1" min="3" max="3" width="19.0"/>
    <col customWidth="1" min="4" max="10" width="7.63"/>
    <col customWidth="1" min="11" max="12" width="5.88"/>
    <col customWidth="1" hidden="1" min="13" max="15" width="7.63"/>
    <col customWidth="1" min="16" max="18" width="7.63"/>
    <col customWidth="1" min="19" max="20" width="7.63" outlineLevel="1"/>
    <col customWidth="1" min="21" max="22" width="8.25" outlineLevel="1"/>
    <col customWidth="1" hidden="1" min="23" max="24" width="8.25" outlineLevel="1"/>
    <col customWidth="1" min="25" max="26" width="8.25" outlineLevel="1"/>
    <col customWidth="1" min="27" max="30" width="7.0" outlineLevel="1"/>
    <col customWidth="1" hidden="1" min="31" max="54" width="8.88"/>
    <col customWidth="1" min="55" max="56" width="8.88"/>
  </cols>
  <sheetData>
    <row r="1" ht="31.5" customHeight="1">
      <c r="A1" s="1" t="s">
        <v>0</v>
      </c>
      <c r="B1" s="1" t="s">
        <v>1</v>
      </c>
      <c r="C1" s="2" t="s">
        <v>2</v>
      </c>
      <c r="D1" s="3" t="s">
        <v>3</v>
      </c>
      <c r="E1" s="4"/>
      <c r="F1" s="5"/>
      <c r="G1" s="3" t="s">
        <v>4</v>
      </c>
      <c r="H1" s="4"/>
      <c r="I1" s="5"/>
      <c r="J1" s="3" t="s">
        <v>5</v>
      </c>
      <c r="K1" s="4"/>
      <c r="L1" s="5"/>
      <c r="M1" s="6"/>
      <c r="N1" s="4"/>
      <c r="O1" s="5"/>
      <c r="P1" s="3" t="s">
        <v>6</v>
      </c>
      <c r="Q1" s="4"/>
      <c r="R1" s="5"/>
      <c r="S1" s="3" t="s">
        <v>3</v>
      </c>
      <c r="T1" s="5"/>
      <c r="U1" s="3" t="s">
        <v>4</v>
      </c>
      <c r="V1" s="5"/>
      <c r="W1" s="6" t="s">
        <v>7</v>
      </c>
      <c r="X1" s="5"/>
      <c r="Y1" s="3" t="s">
        <v>5</v>
      </c>
      <c r="Z1" s="5"/>
      <c r="AA1" s="3" t="s">
        <v>8</v>
      </c>
      <c r="AB1" s="5"/>
      <c r="AC1" s="3" t="s">
        <v>6</v>
      </c>
      <c r="AD1" s="5"/>
      <c r="AE1" s="7" t="s">
        <v>9</v>
      </c>
      <c r="AF1" s="7" t="s">
        <v>10</v>
      </c>
      <c r="AG1" s="7" t="s">
        <v>9</v>
      </c>
      <c r="AH1" s="8" t="s">
        <v>10</v>
      </c>
      <c r="AI1" s="7" t="s">
        <v>9</v>
      </c>
      <c r="AJ1" s="7" t="s">
        <v>10</v>
      </c>
      <c r="AK1" s="7" t="s">
        <v>9</v>
      </c>
      <c r="AL1" s="8" t="s">
        <v>10</v>
      </c>
      <c r="AM1" s="7" t="s">
        <v>9</v>
      </c>
      <c r="AN1" s="7" t="s">
        <v>10</v>
      </c>
      <c r="AO1" s="7" t="s">
        <v>9</v>
      </c>
      <c r="AP1" s="8" t="s">
        <v>10</v>
      </c>
      <c r="AQ1" s="7" t="s">
        <v>9</v>
      </c>
      <c r="AR1" s="7" t="s">
        <v>10</v>
      </c>
      <c r="AS1" s="7" t="s">
        <v>9</v>
      </c>
      <c r="AT1" s="8" t="s">
        <v>10</v>
      </c>
      <c r="AU1" s="7" t="s">
        <v>9</v>
      </c>
      <c r="AV1" s="7" t="s">
        <v>10</v>
      </c>
      <c r="AW1" s="7" t="s">
        <v>9</v>
      </c>
      <c r="AX1" s="8" t="s">
        <v>10</v>
      </c>
      <c r="AY1" s="7" t="s">
        <v>9</v>
      </c>
      <c r="AZ1" s="7" t="s">
        <v>10</v>
      </c>
      <c r="BA1" s="7" t="s">
        <v>9</v>
      </c>
      <c r="BB1" s="8" t="s">
        <v>10</v>
      </c>
      <c r="BC1" s="9"/>
      <c r="BD1" s="9"/>
    </row>
    <row r="2" ht="18.0" customHeight="1">
      <c r="A2" s="9"/>
      <c r="B2" s="9"/>
      <c r="C2" s="10"/>
      <c r="D2" s="11" t="s">
        <v>11</v>
      </c>
      <c r="E2" s="11" t="s">
        <v>12</v>
      </c>
      <c r="F2" s="11" t="s">
        <v>13</v>
      </c>
      <c r="G2" s="11" t="s">
        <v>11</v>
      </c>
      <c r="H2" s="11" t="s">
        <v>12</v>
      </c>
      <c r="I2" s="11" t="s">
        <v>13</v>
      </c>
      <c r="J2" s="11" t="s">
        <v>11</v>
      </c>
      <c r="K2" s="11" t="s">
        <v>12</v>
      </c>
      <c r="L2" s="11" t="s">
        <v>13</v>
      </c>
      <c r="M2" s="11"/>
      <c r="N2" s="11"/>
      <c r="O2" s="11"/>
      <c r="P2" s="11" t="s">
        <v>11</v>
      </c>
      <c r="Q2" s="11" t="s">
        <v>12</v>
      </c>
      <c r="R2" s="11" t="s">
        <v>13</v>
      </c>
      <c r="S2" s="12" t="s">
        <v>12</v>
      </c>
      <c r="T2" s="13" t="s">
        <v>13</v>
      </c>
      <c r="U2" s="12" t="s">
        <v>12</v>
      </c>
      <c r="V2" s="13" t="s">
        <v>13</v>
      </c>
      <c r="W2" s="12" t="s">
        <v>12</v>
      </c>
      <c r="X2" s="13" t="s">
        <v>13</v>
      </c>
      <c r="Y2" s="12" t="s">
        <v>12</v>
      </c>
      <c r="Z2" s="13" t="s">
        <v>13</v>
      </c>
      <c r="AA2" s="12" t="s">
        <v>12</v>
      </c>
      <c r="AB2" s="13" t="s">
        <v>13</v>
      </c>
      <c r="AC2" s="14" t="s">
        <v>12</v>
      </c>
      <c r="AD2" s="15" t="s">
        <v>13</v>
      </c>
      <c r="AE2" s="7"/>
      <c r="AF2" s="7"/>
      <c r="AG2" s="7"/>
      <c r="AH2" s="8"/>
      <c r="AI2" s="7"/>
      <c r="AJ2" s="7"/>
      <c r="AK2" s="7"/>
      <c r="AL2" s="8"/>
      <c r="AM2" s="7"/>
      <c r="AN2" s="7"/>
      <c r="AO2" s="7"/>
      <c r="AP2" s="8"/>
      <c r="AQ2" s="7"/>
      <c r="AR2" s="7"/>
      <c r="AS2" s="7"/>
      <c r="AT2" s="8"/>
      <c r="AU2" s="7"/>
      <c r="AV2" s="7"/>
      <c r="AW2" s="7"/>
      <c r="AX2" s="8"/>
      <c r="AY2" s="7"/>
      <c r="AZ2" s="7"/>
      <c r="BA2" s="7"/>
      <c r="BB2" s="8"/>
      <c r="BC2" s="9"/>
      <c r="BD2" s="9"/>
    </row>
    <row r="3">
      <c r="A3" s="16" t="s">
        <v>14</v>
      </c>
      <c r="B3" s="17" t="s">
        <v>15</v>
      </c>
      <c r="C3" s="18" t="s">
        <v>16</v>
      </c>
      <c r="D3" s="19">
        <v>7.5</v>
      </c>
      <c r="E3" s="20">
        <v>110.0</v>
      </c>
      <c r="F3" s="20">
        <v>-130.0</v>
      </c>
      <c r="G3" s="19">
        <v>7.0</v>
      </c>
      <c r="H3" s="20">
        <v>-115.0</v>
      </c>
      <c r="I3" s="20">
        <v>-105.0</v>
      </c>
      <c r="J3" s="19">
        <v>7.5</v>
      </c>
      <c r="K3" s="21">
        <v>110.0</v>
      </c>
      <c r="L3" s="22">
        <v>-130.0</v>
      </c>
      <c r="M3" s="19"/>
      <c r="N3" s="20"/>
      <c r="O3" s="20"/>
      <c r="P3" s="19">
        <v>8.5</v>
      </c>
      <c r="Q3" s="20">
        <v>-110.0</v>
      </c>
      <c r="R3" s="20">
        <v>-110.0</v>
      </c>
      <c r="S3" s="23">
        <f t="shared" ref="S3:S34" si="1">AF3-AE3</f>
        <v>0.00380952381</v>
      </c>
      <c r="T3" s="24">
        <f t="shared" ref="T3:T34" si="2">AH3-AG3</f>
        <v>-0.0452173913</v>
      </c>
      <c r="U3" s="25">
        <f t="shared" ref="U3:U34" si="3">AJ3-AI3</f>
        <v>0.08050089445</v>
      </c>
      <c r="V3" s="24">
        <f t="shared" ref="V3:V34" si="4">AL3-AK3</f>
        <v>-0.1275797373</v>
      </c>
      <c r="W3" s="26" t="str">
        <f t="shared" ref="W3:W34" si="5">AN3-AM3</f>
        <v>#DIV/0!</v>
      </c>
      <c r="X3" s="26" t="str">
        <f t="shared" ref="X3:X34" si="6">AP3-AO3</f>
        <v>#DIV/0!</v>
      </c>
      <c r="Y3" s="25">
        <f t="shared" ref="Y3:Y34" si="7">AR3-AQ3</f>
        <v>0.00380952381</v>
      </c>
      <c r="Z3" s="24">
        <f t="shared" ref="Z3:Z34" si="8">AT3-AS3</f>
        <v>-0.0452173913</v>
      </c>
      <c r="AA3" s="27">
        <f t="shared" ref="AA3:AA34" si="9">MAX(S3,U3,Y3)</f>
        <v>0.08050089445</v>
      </c>
      <c r="AB3" s="28">
        <f t="shared" ref="AB3:AB34" si="10">AVERAGE(T3,V3,Z3)</f>
        <v>-0.07267150665</v>
      </c>
      <c r="AC3" s="27">
        <f t="shared" ref="AC3:AC34" si="11">AZ3-AY3</f>
        <v>-0.2738095238</v>
      </c>
      <c r="AD3" s="28">
        <f t="shared" ref="AD3:AD34" si="12">BB3-BA3</f>
        <v>0.2261904762</v>
      </c>
      <c r="AE3" s="27">
        <f t="shared" ref="AE3:AE34" si="13">IF(E3&lt;0,((-E3/(-E3+100))),100/(E3+100))</f>
        <v>0.4761904762</v>
      </c>
      <c r="AF3" s="27">
        <f>SUMIF('Win%'!$A$5:$A$21,"&gt;"&amp;$D3,'Win%'!$AD$5:$AD$21)/(SUMIF('Win%'!$A$5:$A$21,"&gt;"&amp;$D3,'Win%'!$AD$5:$AD$21)+SUMIF('Win%'!$A$5:$A$21,"&lt;"&amp;$D3,'Win%'!$AD$5:$AD$21))</f>
        <v>0.48</v>
      </c>
      <c r="AG3" s="27">
        <f t="shared" ref="AG3:AG34" si="14">IF(F3&lt;0,((-F3/(-F3+100))),100/(F3+100))</f>
        <v>0.5652173913</v>
      </c>
      <c r="AH3" s="28">
        <f>SUMIF('Win%'!$A$5:$A$21,"&lt;"&amp;$D3,'Win%'!$AD$5:$AD$21)/(SUMIF('Win%'!$A$5:$A$21,"&gt;"&amp;$D3,'Win%'!$AD$5:$AD$21)+SUMIF('Win%'!$A$5:$A$21,"&lt;"&amp;$D3,'Win%'!$AD$5:$AD$21))</f>
        <v>0.52</v>
      </c>
      <c r="AI3" s="27">
        <f t="shared" ref="AI3:AI34" si="15">IF(H3&lt;0,((-H3/(-H3+100))),100/(H3+100))</f>
        <v>0.5348837209</v>
      </c>
      <c r="AJ3" s="27">
        <f>SUMIF('Win%'!$A$5:$A$21,"&gt;"&amp;$G3,'Win%'!$AD$5:$AD$21)/(SUMIF('Win%'!$A$5:$A$21,"&gt;"&amp;$G3,'Win%'!$AD$5:$AD$21)+SUMIF('Win%'!$A$5:$A$21,"&lt;"&amp;$G3,'Win%'!$AD$5:$AD$21))</f>
        <v>0.6153846154</v>
      </c>
      <c r="AK3" s="27">
        <f t="shared" ref="AK3:AK34" si="16">IF(I3&lt;0,((-I3/(-I3+100))),100/(I3+100))</f>
        <v>0.512195122</v>
      </c>
      <c r="AL3" s="28">
        <f>SUMIF('Win%'!$A$5:$A$21,"&lt;"&amp;$G3,'Win%'!$AD$5:$AD$21)/(SUMIF('Win%'!$A$5:$A$21,"&gt;"&amp;$G3,'Win%'!$AD$5:$AD$21)+SUMIF('Win%'!$A$5:$A$21,"&lt;"&amp;$G3,'Win%'!$AD$5:$AD$21))</f>
        <v>0.3846153846</v>
      </c>
      <c r="AM3" s="27" t="str">
        <f t="shared" ref="AM3:AM34" si="17">IF(#REF!&lt;0,((-#REF!/(-#REF!+100))),100/(#REF!+100))</f>
        <v>#REF!</v>
      </c>
      <c r="AN3" s="27" t="str">
        <f>SUMIF('Win%'!$A$5:$A$21,"&gt;"&amp;#REF!,'Win%'!$AD$5:$AD$21)/(SUMIF('Win%'!$A$5:$A$21,"&gt;"&amp;#REF!,'Win%'!$AD$5:$AD$21)+SUMIF('Win%'!$A$5:$A$21,"&lt;"&amp;#REF!,'Win%'!$AD$5:$AD$21))</f>
        <v>#DIV/0!</v>
      </c>
      <c r="AO3" s="27" t="str">
        <f t="shared" ref="AO3:AO34" si="18">IF(#REF!&lt;0,((-#REF!/(-#REF!+100))),100/(#REF!+100))</f>
        <v>#REF!</v>
      </c>
      <c r="AP3" s="28" t="str">
        <f>SUMIF('Win%'!$A$5:$A$21,"&lt;"&amp;#REF!,'Win%'!$AD$5:$AD$21)/(SUMIF('Win%'!$A$5:$A$21,"&gt;"&amp;#REF!,'Win%'!$AD$5:$AD$21)+SUMIF('Win%'!$A$5:$A$21,"&lt;"&amp;#REF!,'Win%'!$AD$5:$AD$21))</f>
        <v>#DIV/0!</v>
      </c>
      <c r="AQ3" s="27">
        <f t="shared" ref="AQ3:AQ34" si="19">IF(K3&lt;0,((-K3/(-K3+100))),100/(K3+100))</f>
        <v>0.4761904762</v>
      </c>
      <c r="AR3" s="27">
        <f>SUMIF('Win%'!$A$5:$A$21,"&gt;"&amp;$J3,'Win%'!$AD$5:$AD$21)/(SUMIF('Win%'!$A$5:$A$21,"&gt;"&amp;$J3,'Win%'!$AD$5:$AD$21)+SUMIF('Win%'!$A$5:$A$21,"&lt;"&amp;$J3,'Win%'!$AD$5:$AD$21))</f>
        <v>0.48</v>
      </c>
      <c r="AS3" s="27">
        <f t="shared" ref="AS3:AS34" si="20">IF(L3&lt;0,((-L3/(-L3+100))),100/(L3+100))</f>
        <v>0.5652173913</v>
      </c>
      <c r="AT3" s="28">
        <f>SUMIF('Win%'!$A$5:$A$21,"&lt;"&amp;$J3,'Win%'!$AD$5:$AD$21)/(SUMIF('Win%'!$A$5:$A$21,"&gt;"&amp;$J3,'Win%'!$AD$5:$AD$21)+SUMIF('Win%'!$A$5:$A$21,"&lt;"&amp;$J3,'Win%'!$AD$5:$AD$21))</f>
        <v>0.52</v>
      </c>
      <c r="AU3" s="27">
        <f t="shared" ref="AU3:AU34" si="21">IF(N3&lt;0,((-N3/(-N3+100))),100/(N3+100))</f>
        <v>1</v>
      </c>
      <c r="AV3" s="27" t="str">
        <f>SUMIF('Win%'!$A$5:$A$21,"&gt;"&amp;$M3,'Win%'!$AD$5:$AD$21)/(SUMIF('Win%'!$A$5:$A$21,"&gt;"&amp;$M3,'Win%'!$AD$5:$AD$21)+SUMIF('Win%'!$A$5:$A$21,"&lt;"&amp;$M3,'Win%'!$AD$5:$AD$21))</f>
        <v>#DIV/0!</v>
      </c>
      <c r="AW3" s="27">
        <f t="shared" ref="AW3:AW34" si="22">IF(O3&lt;0,((-O3/(-O3+100))),100/(O3+100))</f>
        <v>1</v>
      </c>
      <c r="AX3" s="28" t="str">
        <f>SUMIF('Win%'!$A$5:$A$21,"&lt;"&amp;$M3,'Win%'!$AD$5:$AD$21)/(SUMIF('Win%'!$A$5:$A$21,"&gt;"&amp;$M3,'Win%'!$AD$5:$AD$21)+SUMIF('Win%'!$A$5:$A$21,"&lt;"&amp;$M3,'Win%'!$AD$5:$AD$21))</f>
        <v>#DIV/0!</v>
      </c>
      <c r="AY3" s="27">
        <f t="shared" ref="AY3:AY34" si="23">IF(Q3&lt;0,((-Q3/(-Q3+100))),100/(Q3+100))</f>
        <v>0.5238095238</v>
      </c>
      <c r="AZ3" s="27">
        <f>SUMIF('Win%'!$A$5:$A$21,"&gt;"&amp;$P3,'Win%'!$AD$5:$AD$21)/(SUMIF('Win%'!$A$5:$A$21,"&gt;"&amp;$P3,'Win%'!$AD$5:$AD$21)+SUMIF('Win%'!$A$5:$A$21,"&lt;"&amp;$P3,'Win%'!$AD$5:$AD$21))</f>
        <v>0.25</v>
      </c>
      <c r="BA3" s="27">
        <f t="shared" ref="BA3:BA34" si="24">IF(R3&lt;0,((-R3/(-R3+100))),100/(R3+100))</f>
        <v>0.5238095238</v>
      </c>
      <c r="BB3" s="28">
        <f>SUMIF('Win%'!$A$5:$A$21,"&lt;"&amp;$P3,'Win%'!$AD$5:$AD$21)/(SUMIF('Win%'!$A$5:$A$21,"&gt;"&amp;$P3,'Win%'!$AD$5:$AD$21)+SUMIF('Win%'!$A$5:$A$21,"&lt;"&amp;$P3,'Win%'!$AD$5:$AD$21))</f>
        <v>0.75</v>
      </c>
      <c r="BD3" s="29"/>
    </row>
    <row r="4">
      <c r="A4" s="30" t="s">
        <v>17</v>
      </c>
      <c r="B4" s="31" t="s">
        <v>18</v>
      </c>
      <c r="C4" s="32" t="s">
        <v>19</v>
      </c>
      <c r="D4" s="19">
        <v>7.5</v>
      </c>
      <c r="E4" s="33">
        <v>-120.0</v>
      </c>
      <c r="F4" s="33">
        <v>100.0</v>
      </c>
      <c r="G4" s="19">
        <v>7.5</v>
      </c>
      <c r="H4" s="33">
        <v>-140.0</v>
      </c>
      <c r="I4" s="33">
        <v>115.0</v>
      </c>
      <c r="J4" s="19">
        <v>7.5</v>
      </c>
      <c r="K4" s="33">
        <v>-125.0</v>
      </c>
      <c r="L4" s="33">
        <v>105.0</v>
      </c>
      <c r="M4" s="19"/>
      <c r="N4" s="33"/>
      <c r="O4" s="33"/>
      <c r="P4" s="19">
        <v>4.5</v>
      </c>
      <c r="Q4" s="33">
        <v>-120.0</v>
      </c>
      <c r="R4" s="33">
        <v>100.0</v>
      </c>
      <c r="S4" s="34">
        <f t="shared" si="1"/>
        <v>0.0101010101</v>
      </c>
      <c r="T4" s="24">
        <f t="shared" si="2"/>
        <v>-0.05555555556</v>
      </c>
      <c r="U4" s="25">
        <f t="shared" si="3"/>
        <v>-0.02777777778</v>
      </c>
      <c r="V4" s="24">
        <f t="shared" si="4"/>
        <v>-0.02067183463</v>
      </c>
      <c r="W4" s="26" t="str">
        <f t="shared" si="5"/>
        <v>#DIV/0!</v>
      </c>
      <c r="X4" s="26" t="str">
        <f t="shared" si="6"/>
        <v>#DIV/0!</v>
      </c>
      <c r="Y4" s="25">
        <f t="shared" si="7"/>
        <v>0</v>
      </c>
      <c r="Z4" s="24">
        <f t="shared" si="8"/>
        <v>-0.0433604336</v>
      </c>
      <c r="AA4" s="27">
        <f t="shared" si="9"/>
        <v>0.0101010101</v>
      </c>
      <c r="AB4" s="28">
        <f t="shared" si="10"/>
        <v>-0.03986260793</v>
      </c>
      <c r="AC4" s="27">
        <f t="shared" si="11"/>
        <v>0.4343434343</v>
      </c>
      <c r="AD4" s="28">
        <f t="shared" si="12"/>
        <v>-0.4797979798</v>
      </c>
      <c r="AE4" s="27">
        <f t="shared" si="13"/>
        <v>0.5454545455</v>
      </c>
      <c r="AF4" s="27">
        <f>SUMIF('Win%'!$A$5:$A$21,"&gt;"&amp;$D4,'Win%'!$Z$5:$Z$21)/(SUMIF('Win%'!$A$5:$A$21,"&gt;"&amp;$D4,'Win%'!$Z$5:$Z$21)+SUMIF('Win%'!$A$5:$A$21,"&lt;"&amp;$D4,'Win%'!$Z$5:$Z$21))</f>
        <v>0.5555555556</v>
      </c>
      <c r="AG4" s="27">
        <f t="shared" si="14"/>
        <v>0.5</v>
      </c>
      <c r="AH4" s="27">
        <f>SUMIF('Win%'!$A$5:$A$21,"&lt;"&amp;$D4,'Win%'!$Z$5:$Z$21)/(SUMIF('Win%'!$A$5:$A$21,"&gt;"&amp;$D4,'Win%'!$Z$5:$Z$21)+SUMIF('Win%'!$A$5:$A$21,"&lt;"&amp;$D4,'Win%'!$Z$5:$Z$21))</f>
        <v>0.4444444444</v>
      </c>
      <c r="AI4" s="27">
        <f t="shared" si="15"/>
        <v>0.5833333333</v>
      </c>
      <c r="AJ4" s="27">
        <f>SUMIF('Win%'!$A$5:$A$21,"&gt;"&amp;$G4,'Win%'!$Z$5:$Z$21)/(SUMIF('Win%'!$A$5:$A$21,"&gt;"&amp;$G4,'Win%'!$Z$5:$Z$21)+SUMIF('Win%'!$A$5:$A$21,"&lt;"&amp;$G4,'Win%'!$Z$5:$Z$21))</f>
        <v>0.5555555556</v>
      </c>
      <c r="AK4" s="27">
        <f t="shared" si="16"/>
        <v>0.4651162791</v>
      </c>
      <c r="AL4" s="27">
        <f>SUMIF('Win%'!$A$5:$A$21,"&lt;"&amp;$G4,'Win%'!$Z$5:$Z$21)/(SUMIF('Win%'!$A$5:$A$21,"&gt;"&amp;$G4,'Win%'!$Z$5:$Z$21)+SUMIF('Win%'!$A$5:$A$21,"&lt;"&amp;$G4,'Win%'!$Z$5:$Z$21))</f>
        <v>0.4444444444</v>
      </c>
      <c r="AM4" s="27" t="str">
        <f t="shared" si="17"/>
        <v>#REF!</v>
      </c>
      <c r="AN4" s="27" t="str">
        <f>SUMIF('Win%'!$A$5:$A$21,"&gt;"&amp;#REF!,'Win%'!$Z$5:$Z$21)/(SUMIF('Win%'!$A$5:$A$21,"&gt;"&amp;#REF!,'Win%'!$Z$5:$Z$21)+SUMIF('Win%'!$A$5:$A$21,"&lt;"&amp;#REF!,'Win%'!$Z$5:$Z$21))</f>
        <v>#DIV/0!</v>
      </c>
      <c r="AO4" s="27" t="str">
        <f t="shared" si="18"/>
        <v>#REF!</v>
      </c>
      <c r="AP4" s="28" t="str">
        <f t="shared" ref="AP4:AP6" si="25">1-AN4</f>
        <v>#DIV/0!</v>
      </c>
      <c r="AQ4" s="27">
        <f t="shared" si="19"/>
        <v>0.5555555556</v>
      </c>
      <c r="AR4" s="27">
        <f>SUMIF('Win%'!$A$5:$A$21,"&gt;"&amp;$J4,'Win%'!$Z$5:$Z$21)/(SUMIF('Win%'!$A$5:$A$21,"&gt;"&amp;$J4,'Win%'!$Z$5:$Z$21)+SUMIF('Win%'!$A$5:$A$21,"&lt;"&amp;$J4,'Win%'!$Z$5:$Z$21))</f>
        <v>0.5555555556</v>
      </c>
      <c r="AS4" s="27">
        <f t="shared" si="20"/>
        <v>0.487804878</v>
      </c>
      <c r="AT4" s="28">
        <f t="shared" ref="AT4:AT6" si="26">1-AR4</f>
        <v>0.4444444444</v>
      </c>
      <c r="AU4" s="27">
        <f t="shared" si="21"/>
        <v>1</v>
      </c>
      <c r="AV4" s="27" t="str">
        <f>SUMIF('Win%'!$A$5:$A$21,"&gt;"&amp;$M4,'Win%'!$Z$5:$Z$21)/(SUMIF('Win%'!$A$5:$A$21,"&gt;"&amp;$M4,'Win%'!$Z$5:$Z$21)+SUMIF('Win%'!$A$5:$A$21,"&lt;"&amp;$M4,'Win%'!$Z$5:$Z$21))</f>
        <v>#DIV/0!</v>
      </c>
      <c r="AW4" s="27">
        <f t="shared" si="22"/>
        <v>1</v>
      </c>
      <c r="AX4" s="28" t="str">
        <f t="shared" ref="AX4:AX6" si="27">1-AV4</f>
        <v>#DIV/0!</v>
      </c>
      <c r="AY4" s="27">
        <f t="shared" si="23"/>
        <v>0.5454545455</v>
      </c>
      <c r="AZ4" s="27">
        <f>SUMIF('Win%'!$A$5:$A$21,"&gt;"&amp;$P4,'Win%'!$Z$5:$Z$21)/(SUMIF('Win%'!$A$5:$A$21,"&gt;"&amp;$P4,'Win%'!$Z$5:$Z$21)+SUMIF('Win%'!$A$5:$A$21,"&lt;"&amp;$P4,'Win%'!$Z$5:$Z$21))</f>
        <v>0.9797979798</v>
      </c>
      <c r="BA4" s="27">
        <f t="shared" si="24"/>
        <v>0.5</v>
      </c>
      <c r="BB4" s="28">
        <f t="shared" ref="BB4:BB6" si="28">1-AZ4</f>
        <v>0.0202020202</v>
      </c>
      <c r="BD4" s="29"/>
    </row>
    <row r="5">
      <c r="A5" s="35" t="s">
        <v>20</v>
      </c>
      <c r="B5" s="36" t="s">
        <v>21</v>
      </c>
      <c r="C5" s="18" t="s">
        <v>22</v>
      </c>
      <c r="D5" s="19">
        <v>10.5</v>
      </c>
      <c r="E5" s="20">
        <v>-115.0</v>
      </c>
      <c r="F5" s="20">
        <v>-105.0</v>
      </c>
      <c r="G5" s="19">
        <v>10.5</v>
      </c>
      <c r="H5" s="20">
        <v>-125.0</v>
      </c>
      <c r="I5" s="20">
        <v>105.0</v>
      </c>
      <c r="J5" s="19">
        <v>10.5</v>
      </c>
      <c r="K5" s="20">
        <v>-115.0</v>
      </c>
      <c r="L5" s="20">
        <v>-105.0</v>
      </c>
      <c r="M5" s="19"/>
      <c r="N5" s="20"/>
      <c r="O5" s="20"/>
      <c r="P5" s="19">
        <v>10.5</v>
      </c>
      <c r="Q5" s="20">
        <v>100.0</v>
      </c>
      <c r="R5" s="20">
        <v>-120.0</v>
      </c>
      <c r="S5" s="23">
        <f t="shared" si="1"/>
        <v>-0.09488372093</v>
      </c>
      <c r="T5" s="24">
        <f t="shared" si="2"/>
        <v>0.04780487805</v>
      </c>
      <c r="U5" s="25">
        <f t="shared" si="3"/>
        <v>-0.1155555556</v>
      </c>
      <c r="V5" s="24">
        <f t="shared" si="4"/>
        <v>0.07219512195</v>
      </c>
      <c r="W5" s="26" t="str">
        <f t="shared" si="5"/>
        <v>#DIV/0!</v>
      </c>
      <c r="X5" s="26" t="str">
        <f t="shared" si="6"/>
        <v>#DIV/0!</v>
      </c>
      <c r="Y5" s="25">
        <f t="shared" si="7"/>
        <v>-0.09488372093</v>
      </c>
      <c r="Z5" s="24">
        <f t="shared" si="8"/>
        <v>0.04780487805</v>
      </c>
      <c r="AA5" s="27">
        <f t="shared" si="9"/>
        <v>-0.09488372093</v>
      </c>
      <c r="AB5" s="28">
        <f t="shared" si="10"/>
        <v>0.05593495935</v>
      </c>
      <c r="AC5" s="27">
        <f t="shared" si="11"/>
        <v>-0.06</v>
      </c>
      <c r="AD5" s="28">
        <f t="shared" si="12"/>
        <v>0.01454545455</v>
      </c>
      <c r="AE5" s="27">
        <f t="shared" si="13"/>
        <v>0.5348837209</v>
      </c>
      <c r="AF5" s="27">
        <f>SUMIF('Win%'!$A$5:$A$21,"&gt;"&amp;$D5,'Win%'!$F$5:$F$21)/(SUMIF('Win%'!$A$5:$A$21,"&gt;"&amp;$D5,'Win%'!$F$5:$F$21)+SUMIF('Win%'!$A$5:$A$21,"&lt;"&amp;$D5,'Win%'!$F$5:$F$21))</f>
        <v>0.44</v>
      </c>
      <c r="AG5" s="27">
        <f t="shared" si="14"/>
        <v>0.512195122</v>
      </c>
      <c r="AH5" s="27">
        <f>SUMIF('Win%'!$A$5:$A$21,"&lt;"&amp;$D5,'Win%'!$F$5:$F$21)/(SUMIF('Win%'!$A$5:$A$21,"&gt;"&amp;$D5,'Win%'!$F$5:$F$21)+SUMIF('Win%'!$A$5:$A$21,"&lt;"&amp;$D5,'Win%'!$F$5:$F$21))</f>
        <v>0.56</v>
      </c>
      <c r="AI5" s="27">
        <f t="shared" si="15"/>
        <v>0.5555555556</v>
      </c>
      <c r="AJ5" s="27">
        <f>SUMIF('Win%'!$A$5:$A$21,"&gt;"&amp;$G5,'Win%'!$F$5:$F$21)/(SUMIF('Win%'!$A$5:$A$21,"&gt;"&amp;$G5,'Win%'!$F$5:$F$21)+SUMIF('Win%'!$A$5:$A$21,"&lt;"&amp;$G5,'Win%'!$F$5:$F$21))</f>
        <v>0.44</v>
      </c>
      <c r="AK5" s="27">
        <f t="shared" si="16"/>
        <v>0.487804878</v>
      </c>
      <c r="AL5" s="27">
        <f>SUMIF('Win%'!$A$5:$A$21,"&lt;"&amp;$G5,'Win%'!$F$5:$F$21)/(SUMIF('Win%'!$A$5:$A$21,"&gt;"&amp;$G5,'Win%'!$F$5:$F$21)+SUMIF('Win%'!$A$5:$A$21,"&lt;"&amp;$G5,'Win%'!$F$5:$F$21))</f>
        <v>0.56</v>
      </c>
      <c r="AM5" s="27" t="str">
        <f t="shared" si="17"/>
        <v>#REF!</v>
      </c>
      <c r="AN5" s="27" t="str">
        <f>SUMIF('Win%'!$A$5:$A$21,"&gt;"&amp;#REF!,'Win%'!$F$5:$F$21)/(SUMIF('Win%'!$A$5:$A$21,"&gt;"&amp;#REF!,'Win%'!$F$5:$F$21)+SUMIF('Win%'!$A$5:$A$21,"&lt;"&amp;#REF!,'Win%'!$F$5:$F$21))</f>
        <v>#DIV/0!</v>
      </c>
      <c r="AO5" s="27" t="str">
        <f t="shared" si="18"/>
        <v>#REF!</v>
      </c>
      <c r="AP5" s="28" t="str">
        <f t="shared" si="25"/>
        <v>#DIV/0!</v>
      </c>
      <c r="AQ5" s="27">
        <f t="shared" si="19"/>
        <v>0.5348837209</v>
      </c>
      <c r="AR5" s="27">
        <f>SUMIF('Win%'!$A$5:$A$21,"&gt;"&amp;$J5,'Win%'!$F$5:$F$21)/(SUMIF('Win%'!$A$5:$A$21,"&gt;"&amp;$J5,'Win%'!$F$5:$F$21)+SUMIF('Win%'!$A$5:$A$21,"&lt;"&amp;$J5,'Win%'!$F$5:$F$21))</f>
        <v>0.44</v>
      </c>
      <c r="AS5" s="27">
        <f t="shared" si="20"/>
        <v>0.512195122</v>
      </c>
      <c r="AT5" s="28">
        <f t="shared" si="26"/>
        <v>0.56</v>
      </c>
      <c r="AU5" s="27">
        <f t="shared" si="21"/>
        <v>1</v>
      </c>
      <c r="AV5" s="27" t="str">
        <f>SUMIF('Win%'!$A$5:$A$21,"&gt;"&amp;$M5,'Win%'!$F$5:$F$21)/(SUMIF('Win%'!$A$5:$A$21,"&gt;"&amp;$M5,'Win%'!$F$5:$F$21)+SUMIF('Win%'!$A$5:$A$21,"&lt;"&amp;$M5,'Win%'!$F$5:$F$21))</f>
        <v>#DIV/0!</v>
      </c>
      <c r="AW5" s="27">
        <f t="shared" si="22"/>
        <v>1</v>
      </c>
      <c r="AX5" s="28" t="str">
        <f t="shared" si="27"/>
        <v>#DIV/0!</v>
      </c>
      <c r="AY5" s="27">
        <f t="shared" si="23"/>
        <v>0.5</v>
      </c>
      <c r="AZ5" s="27">
        <f>SUMIF('Win%'!$A$5:$A$21,"&gt;"&amp;$P5,'Win%'!$F$5:$F$21)/(SUMIF('Win%'!$A$5:$A$21,"&gt;"&amp;$P5,'Win%'!$F$5:$F$21)+SUMIF('Win%'!$A$5:$A$21,"&lt;"&amp;$P5,'Win%'!$F$5:$F$21))</f>
        <v>0.44</v>
      </c>
      <c r="BA5" s="27">
        <f t="shared" si="24"/>
        <v>0.5454545455</v>
      </c>
      <c r="BB5" s="28">
        <f t="shared" si="28"/>
        <v>0.56</v>
      </c>
      <c r="BD5" s="29"/>
    </row>
    <row r="6">
      <c r="A6" s="37" t="s">
        <v>23</v>
      </c>
      <c r="B6" s="38" t="s">
        <v>24</v>
      </c>
      <c r="C6" s="32" t="s">
        <v>25</v>
      </c>
      <c r="D6" s="19">
        <v>13.5</v>
      </c>
      <c r="E6" s="33">
        <v>-105.0</v>
      </c>
      <c r="F6" s="33">
        <v>-115.0</v>
      </c>
      <c r="G6" s="19">
        <v>13.5</v>
      </c>
      <c r="H6" s="33">
        <v>-110.0</v>
      </c>
      <c r="I6" s="33">
        <v>-110.0</v>
      </c>
      <c r="J6" s="19">
        <v>13.5</v>
      </c>
      <c r="K6" s="33">
        <v>-105.0</v>
      </c>
      <c r="L6" s="33">
        <v>-115.0</v>
      </c>
      <c r="M6" s="19"/>
      <c r="N6" s="33"/>
      <c r="O6" s="33"/>
      <c r="P6" s="19">
        <v>11.5</v>
      </c>
      <c r="Q6" s="33">
        <v>-135.0</v>
      </c>
      <c r="R6" s="33">
        <v>115.0</v>
      </c>
      <c r="S6" s="34">
        <f t="shared" si="1"/>
        <v>0.2105771553</v>
      </c>
      <c r="T6" s="24">
        <f t="shared" si="2"/>
        <v>-0.2576559982</v>
      </c>
      <c r="U6" s="25">
        <f t="shared" si="3"/>
        <v>0.1989627534</v>
      </c>
      <c r="V6" s="24">
        <f t="shared" si="4"/>
        <v>-0.246581801</v>
      </c>
      <c r="W6" s="26" t="str">
        <f t="shared" si="5"/>
        <v>#DIV/0!</v>
      </c>
      <c r="X6" s="26" t="str">
        <f t="shared" si="6"/>
        <v>#DIV/0!</v>
      </c>
      <c r="Y6" s="25">
        <f t="shared" si="7"/>
        <v>0.2105771553</v>
      </c>
      <c r="Z6" s="24">
        <f t="shared" si="8"/>
        <v>-0.2576559982</v>
      </c>
      <c r="AA6" s="27">
        <f t="shared" si="9"/>
        <v>0.2105771553</v>
      </c>
      <c r="AB6" s="28">
        <f t="shared" si="10"/>
        <v>-0.2539645991</v>
      </c>
      <c r="AC6" s="27">
        <f t="shared" si="11"/>
        <v>0.4057299347</v>
      </c>
      <c r="AD6" s="28">
        <f t="shared" si="12"/>
        <v>-0.4453142989</v>
      </c>
      <c r="AE6" s="27">
        <f t="shared" si="13"/>
        <v>0.512195122</v>
      </c>
      <c r="AF6" s="27">
        <f>SUMIF('Win%'!$A$5:$A$21,"&gt;"&amp;D6,'Win%'!$B$5:$B$21)/(SUMIF('Win%'!$A$5:$A$21,"&gt;"&amp;D6,'Win%'!$B$5:$B$21)+SUMIF('Win%'!$A$5:$A$21,"&lt;"&amp;D6,'Win%'!$B$5:$B$21))</f>
        <v>0.7227722772</v>
      </c>
      <c r="AG6" s="27">
        <f t="shared" si="14"/>
        <v>0.5348837209</v>
      </c>
      <c r="AH6" s="27">
        <f>SUMIF('Win%'!$A$5:$A$21,"&lt;"&amp;D6,'Win%'!$B$5:$B$21)/(SUMIF('Win%'!$A$5:$A$21,"&gt;"&amp;D6,'Win%'!$B$5:$B$21)+SUMIF('Win%'!$A$5:$A$21,"&lt;"&amp;D6,'Win%'!$B$5:$B$21))</f>
        <v>0.2772277228</v>
      </c>
      <c r="AI6" s="27">
        <f t="shared" si="15"/>
        <v>0.5238095238</v>
      </c>
      <c r="AJ6" s="27">
        <f>SUMIF('Win%'!$A$5:$A$21,"&gt;"&amp;G6,'Win%'!$B$5:$B$21)/(SUMIF('Win%'!$A$5:$A$21,"&gt;"&amp;G6,'Win%'!$B$5:$B$21)+SUMIF('Win%'!$A$5:$A$21,"&lt;"&amp;G6,'Win%'!$B$5:$B$21))</f>
        <v>0.7227722772</v>
      </c>
      <c r="AK6" s="27">
        <f t="shared" si="16"/>
        <v>0.5238095238</v>
      </c>
      <c r="AL6" s="27">
        <f>SUMIF('Win%'!$A$5:$A$21,"&lt;"&amp;G6,'Win%'!$B$5:$B$21)/(SUMIF('Win%'!$A$5:$A$21,"&gt;"&amp;G6,'Win%'!$B$5:$B$21)+SUMIF('Win%'!$A$5:$A$21,"&lt;"&amp;G6,'Win%'!$B$5:$B$21))</f>
        <v>0.2772277228</v>
      </c>
      <c r="AM6" s="27" t="str">
        <f t="shared" si="17"/>
        <v>#REF!</v>
      </c>
      <c r="AN6" s="27" t="str">
        <f>SUMIF('Win%'!$A$5:$A$21,"&gt;"&amp;#REF!,'Win%'!$B$5:$B$21)/(SUMIF('Win%'!$A$5:$A$21,"&gt;"&amp;#REF!,'Win%'!$B$5:$B$21)+SUMIF('Win%'!$A$5:$A$21,"&lt;"&amp;#REF!,'Win%'!$B$5:$B$21))</f>
        <v>#DIV/0!</v>
      </c>
      <c r="AO6" s="27" t="str">
        <f t="shared" si="18"/>
        <v>#REF!</v>
      </c>
      <c r="AP6" s="28" t="str">
        <f t="shared" si="25"/>
        <v>#DIV/0!</v>
      </c>
      <c r="AQ6" s="27">
        <f t="shared" si="19"/>
        <v>0.512195122</v>
      </c>
      <c r="AR6" s="27">
        <f>SUMIF('Win%'!$A$5:$A$21,"&gt;"&amp;J6,'Win%'!$B$5:$B$21)/(SUMIF('Win%'!$A$5:$A$21,"&gt;"&amp;J6,'Win%'!$B$5:$B$21)+SUMIF('Win%'!$A$5:$A$21,"&lt;"&amp;J6,'Win%'!$B$5:$B$21))</f>
        <v>0.7227722772</v>
      </c>
      <c r="AS6" s="27">
        <f t="shared" si="20"/>
        <v>0.5348837209</v>
      </c>
      <c r="AT6" s="28">
        <f t="shared" si="26"/>
        <v>0.2772277228</v>
      </c>
      <c r="AU6" s="27">
        <f t="shared" si="21"/>
        <v>1</v>
      </c>
      <c r="AV6" s="27" t="str">
        <f>SUMIF('Win%'!$A$5:$A$21,"&gt;"&amp;M6,'Win%'!$B$5:$B$21)/(SUMIF('Win%'!$A$5:$A$21,"&gt;"&amp;M6,'Win%'!$B$5:$B$21)+SUMIF('Win%'!$A$5:$A$21,"&lt;"&amp;M6,'Win%'!$B$5:$B$21))</f>
        <v>#DIV/0!</v>
      </c>
      <c r="AW6" s="27">
        <f t="shared" si="22"/>
        <v>1</v>
      </c>
      <c r="AX6" s="28" t="str">
        <f t="shared" si="27"/>
        <v>#DIV/0!</v>
      </c>
      <c r="AY6" s="27">
        <f t="shared" si="23"/>
        <v>0.5744680851</v>
      </c>
      <c r="AZ6" s="27">
        <f>SUMIF('Win%'!$A$5:$A$21,"&gt;"&amp;P6,'Win%'!$B$5:$B$21)/(SUMIF('Win%'!$A$5:$A$21,"&gt;"&amp;P6,'Win%'!$B$5:$B$21)+SUMIF('Win%'!$A$5:$A$21,"&lt;"&amp;P6,'Win%'!$B$5:$B$21))</f>
        <v>0.9801980198</v>
      </c>
      <c r="BA6" s="27">
        <f t="shared" si="24"/>
        <v>0.4651162791</v>
      </c>
      <c r="BB6" s="28">
        <f t="shared" si="28"/>
        <v>0.0198019802</v>
      </c>
      <c r="BD6" s="29"/>
    </row>
    <row r="7">
      <c r="A7" s="30" t="s">
        <v>17</v>
      </c>
      <c r="B7" s="39" t="s">
        <v>26</v>
      </c>
      <c r="C7" s="18" t="s">
        <v>27</v>
      </c>
      <c r="D7" s="19">
        <v>4.5</v>
      </c>
      <c r="E7" s="20">
        <v>-175.0</v>
      </c>
      <c r="F7" s="20">
        <v>150.0</v>
      </c>
      <c r="G7" s="19">
        <v>5.0</v>
      </c>
      <c r="H7" s="20">
        <v>-115.0</v>
      </c>
      <c r="I7" s="20">
        <v>-105.0</v>
      </c>
      <c r="J7" s="19">
        <v>4.5</v>
      </c>
      <c r="K7" s="20">
        <v>-175.0</v>
      </c>
      <c r="L7" s="20">
        <v>140.0</v>
      </c>
      <c r="M7" s="19"/>
      <c r="N7" s="20"/>
      <c r="O7" s="20"/>
      <c r="P7" s="19">
        <v>6.5</v>
      </c>
      <c r="Q7" s="20">
        <v>105.0</v>
      </c>
      <c r="R7" s="20">
        <v>-125.0</v>
      </c>
      <c r="S7" s="23">
        <f t="shared" si="1"/>
        <v>-0.02250225023</v>
      </c>
      <c r="T7" s="24">
        <f t="shared" si="2"/>
        <v>-0.01386138614</v>
      </c>
      <c r="U7" s="25">
        <f t="shared" si="3"/>
        <v>-0.06191074796</v>
      </c>
      <c r="V7" s="24">
        <f t="shared" si="4"/>
        <v>0.01483190508</v>
      </c>
      <c r="W7" s="26" t="str">
        <f t="shared" si="5"/>
        <v>#DIV/0!</v>
      </c>
      <c r="X7" s="26" t="str">
        <f t="shared" si="6"/>
        <v>#DIV/0!</v>
      </c>
      <c r="Y7" s="25">
        <f t="shared" si="7"/>
        <v>-0.02250225023</v>
      </c>
      <c r="Z7" s="24">
        <f t="shared" si="8"/>
        <v>-0.03052805281</v>
      </c>
      <c r="AA7" s="27">
        <f t="shared" si="9"/>
        <v>-0.02250225023</v>
      </c>
      <c r="AB7" s="28">
        <f t="shared" si="10"/>
        <v>-0.009852511289</v>
      </c>
      <c r="AC7" s="27">
        <f t="shared" si="11"/>
        <v>-0.3392900266</v>
      </c>
      <c r="AD7" s="28">
        <f t="shared" si="12"/>
        <v>0.295929593</v>
      </c>
      <c r="AE7" s="27">
        <f t="shared" si="13"/>
        <v>0.6363636364</v>
      </c>
      <c r="AF7" s="27">
        <f>SUMIF('Win%'!$A$5:$A$21,"&gt;"&amp;$D7,'Win%'!$AA$5:$AA$21)/(SUMIF('Win%'!$A$5:$A$21,"&gt;"&amp;$D7,'Win%'!$AA$5:$AA$21)+SUMIF('Win%'!$A$5:$A$21,"&lt;"&amp;$D7,'Win%'!$AA$5:$AA$21))</f>
        <v>0.6138613861</v>
      </c>
      <c r="AG7" s="27">
        <f t="shared" si="14"/>
        <v>0.4</v>
      </c>
      <c r="AH7" s="27">
        <f>SUMIF('Win%'!$A$5:$A$21,"&lt;"&amp;$D7,'Win%'!$AA$5:$AA$21)/(SUMIF('Win%'!$A$5:$A$21,"&gt;"&amp;$D7,'Win%'!$AA$5:$AA$21)+SUMIF('Win%'!$A$5:$A$21,"&lt;"&amp;$D7,'Win%'!$AA$5:$AA$21))</f>
        <v>0.3861386139</v>
      </c>
      <c r="AI7" s="27">
        <f t="shared" si="15"/>
        <v>0.5348837209</v>
      </c>
      <c r="AJ7" s="27">
        <f>SUMIF('Win%'!$A$5:$A$21,"&gt;"&amp;$G7,'Win%'!$AA$5:$AA$21)/(SUMIF('Win%'!$A$5:$A$21,"&gt;"&amp;$G7,'Win%'!$AA$5:$AA$21)+SUMIF('Win%'!$A$5:$A$21,"&lt;"&amp;$G7,'Win%'!$AA$5:$AA$21))</f>
        <v>0.472972973</v>
      </c>
      <c r="AK7" s="27">
        <f t="shared" si="16"/>
        <v>0.512195122</v>
      </c>
      <c r="AL7" s="27">
        <f>SUMIF('Win%'!$A$5:$A$21,"&lt;"&amp;$G7,'Win%'!$AA$5:$AA$21)/(SUMIF('Win%'!$A$5:$A$21,"&gt;"&amp;$G7,'Win%'!$AA$5:$AA$21)+SUMIF('Win%'!$A$5:$A$21,"&lt;"&amp;$G7,'Win%'!$AA$5:$AA$21))</f>
        <v>0.527027027</v>
      </c>
      <c r="AM7" s="27" t="str">
        <f t="shared" si="17"/>
        <v>#REF!</v>
      </c>
      <c r="AN7" s="27" t="str">
        <f>SUMIF('Win%'!$A$5:$A$21,"&gt;"&amp;#REF!,'Win%'!$AA$5:$AA$21)/(SUMIF('Win%'!$A$5:$A$21,"&gt;"&amp;#REF!,'Win%'!$AA$5:$AA$21)+SUMIF('Win%'!$A$5:$A$21,"&lt;"&amp;#REF!,'Win%'!$AA$5:$AA$21))</f>
        <v>#DIV/0!</v>
      </c>
      <c r="AO7" s="27" t="str">
        <f t="shared" si="18"/>
        <v>#REF!</v>
      </c>
      <c r="AP7" s="28" t="str">
        <f>SUMIF('Win%'!$A$5:$A$21,"&lt;"&amp;#REF!,'Win%'!$AA$5:$AA$21)/(SUMIF('Win%'!$A$5:$A$21,"&gt;"&amp;#REF!,'Win%'!$AA$5:$AA$21)+SUMIF('Win%'!$A$5:$A$21,"&lt;"&amp;#REF!,'Win%'!$AA$5:$AA$21))</f>
        <v>#DIV/0!</v>
      </c>
      <c r="AQ7" s="27">
        <f t="shared" si="19"/>
        <v>0.6363636364</v>
      </c>
      <c r="AR7" s="27">
        <f>SUMIF('Win%'!$A$5:$A$21,"&gt;"&amp;$J7,'Win%'!$AA$5:$AA$21)/(SUMIF('Win%'!$A$5:$A$21,"&gt;"&amp;$J7,'Win%'!$AA$5:$AA$21)+SUMIF('Win%'!$A$5:$A$21,"&lt;"&amp;$J7,'Win%'!$AA$5:$AA$21))</f>
        <v>0.6138613861</v>
      </c>
      <c r="AS7" s="27">
        <f t="shared" si="20"/>
        <v>0.4166666667</v>
      </c>
      <c r="AT7" s="28">
        <f>SUMIF('Win%'!$A$5:$A$21,"&lt;"&amp;$J7,'Win%'!$AA$5:$AA$21)/(SUMIF('Win%'!$A$5:$A$21,"&gt;"&amp;$J7,'Win%'!$AA$5:$AA$21)+SUMIF('Win%'!$A$5:$A$21,"&lt;"&amp;$J7,'Win%'!$AA$5:$AA$21))</f>
        <v>0.3861386139</v>
      </c>
      <c r="AU7" s="27">
        <f t="shared" si="21"/>
        <v>1</v>
      </c>
      <c r="AV7" s="27" t="str">
        <f>SUMIF('Win%'!$A$5:$A$21,"&gt;"&amp;$M7,'Win%'!$AA$5:$AA$21)/(SUMIF('Win%'!$A$5:$A$21,"&gt;"&amp;$M7,'Win%'!$AA$5:$AA$21)+SUMIF('Win%'!$A$5:$A$21,"&lt;"&amp;$M7,'Win%'!$AA$5:$AA$21))</f>
        <v>#DIV/0!</v>
      </c>
      <c r="AW7" s="27">
        <f t="shared" si="22"/>
        <v>1</v>
      </c>
      <c r="AX7" s="28" t="str">
        <f>SUMIF('Win%'!$A$5:$A$21,"&lt;"&amp;$M7,'Win%'!$AA$5:$AA$21)/(SUMIF('Win%'!$A$5:$A$21,"&gt;"&amp;$M7,'Win%'!$AA$5:$AA$21)+SUMIF('Win%'!$A$5:$A$21,"&lt;"&amp;$M7,'Win%'!$AA$5:$AA$21))</f>
        <v>#DIV/0!</v>
      </c>
      <c r="AY7" s="27">
        <f t="shared" si="23"/>
        <v>0.487804878</v>
      </c>
      <c r="AZ7" s="27">
        <f>SUMIF('Win%'!$A$5:$A$21,"&gt;"&amp;$P7,'Win%'!$AA$5:$AA$21)/(SUMIF('Win%'!$A$5:$A$21,"&gt;"&amp;$P7,'Win%'!$AA$5:$AA$21)+SUMIF('Win%'!$A$5:$A$21,"&lt;"&amp;$P7,'Win%'!$AA$5:$AA$21))</f>
        <v>0.1485148515</v>
      </c>
      <c r="BA7" s="27">
        <f t="shared" si="24"/>
        <v>0.5555555556</v>
      </c>
      <c r="BB7" s="28">
        <f>SUMIF('Win%'!$A$5:$A$21,"&lt;"&amp;$P7,'Win%'!$AA$5:$AA$21)/(SUMIF('Win%'!$A$5:$A$21,"&gt;"&amp;$P7,'Win%'!$AA$5:$AA$21)+SUMIF('Win%'!$A$5:$A$21,"&lt;"&amp;$P7,'Win%'!$AA$5:$AA$21))</f>
        <v>0.8514851485</v>
      </c>
      <c r="BD7" s="29"/>
    </row>
    <row r="8">
      <c r="A8" s="40" t="s">
        <v>28</v>
      </c>
      <c r="B8" s="41" t="s">
        <v>29</v>
      </c>
      <c r="C8" s="32" t="s">
        <v>30</v>
      </c>
      <c r="D8" s="19">
        <v>6.5</v>
      </c>
      <c r="E8" s="33">
        <v>125.0</v>
      </c>
      <c r="F8" s="33">
        <v>-145.0</v>
      </c>
      <c r="G8" s="19">
        <v>5.5</v>
      </c>
      <c r="H8" s="33">
        <v>-150.0</v>
      </c>
      <c r="I8" s="33">
        <v>130.0</v>
      </c>
      <c r="J8" s="19">
        <v>5.5</v>
      </c>
      <c r="K8" s="33">
        <v>-135.0</v>
      </c>
      <c r="L8" s="33">
        <v>110.0</v>
      </c>
      <c r="M8" s="19"/>
      <c r="N8" s="33"/>
      <c r="O8" s="33"/>
      <c r="P8" s="19">
        <v>6.5</v>
      </c>
      <c r="Q8" s="33">
        <v>120.0</v>
      </c>
      <c r="R8" s="33">
        <v>-140.0</v>
      </c>
      <c r="S8" s="34">
        <f t="shared" si="1"/>
        <v>-0.02444444444</v>
      </c>
      <c r="T8" s="24">
        <f t="shared" si="2"/>
        <v>-0.01183673469</v>
      </c>
      <c r="U8" s="25">
        <f t="shared" si="3"/>
        <v>0.07</v>
      </c>
      <c r="V8" s="24">
        <f t="shared" si="4"/>
        <v>-0.1047826087</v>
      </c>
      <c r="W8" s="26" t="str">
        <f t="shared" si="5"/>
        <v>#DIV/0!</v>
      </c>
      <c r="X8" s="26" t="str">
        <f t="shared" si="6"/>
        <v>#DIV/0!</v>
      </c>
      <c r="Y8" s="25">
        <f t="shared" si="7"/>
        <v>0.09553191489</v>
      </c>
      <c r="Z8" s="24">
        <f t="shared" si="8"/>
        <v>-0.1461904762</v>
      </c>
      <c r="AA8" s="27">
        <f t="shared" si="9"/>
        <v>0.09553191489</v>
      </c>
      <c r="AB8" s="28">
        <f t="shared" si="10"/>
        <v>-0.08760327319</v>
      </c>
      <c r="AC8" s="27">
        <f t="shared" si="11"/>
        <v>-0.03454545455</v>
      </c>
      <c r="AD8" s="28">
        <f t="shared" si="12"/>
        <v>-0.003333333333</v>
      </c>
      <c r="AE8" s="27">
        <f t="shared" si="13"/>
        <v>0.4444444444</v>
      </c>
      <c r="AF8" s="27">
        <f>SUMIF('Win%'!$A$5:$A$21,"&gt;"&amp;$D8,'Win%'!$V$5:$V$21)/(SUMIF('Win%'!$A$5:$A$21,"&gt;"&amp;$D8,'Win%'!$V$5:$V$21)+SUMIF('Win%'!$A$5:$A$21,"&lt;"&amp;$D8,'Win%'!$V$5:$V$21))</f>
        <v>0.42</v>
      </c>
      <c r="AG8" s="27">
        <f t="shared" si="14"/>
        <v>0.5918367347</v>
      </c>
      <c r="AH8" s="27">
        <f>SUMIF('Win%'!$A$5:$A$21,"&lt;"&amp;$D8,'Win%'!$V$5:$V$21)/(SUMIF('Win%'!$A$5:$A$21,"&gt;"&amp;$D8,'Win%'!$V$5:$V$21)+SUMIF('Win%'!$A$5:$A$21,"&lt;"&amp;$D8,'Win%'!$V$5:$V$21))</f>
        <v>0.58</v>
      </c>
      <c r="AI8" s="27">
        <f t="shared" si="15"/>
        <v>0.6</v>
      </c>
      <c r="AJ8" s="27">
        <f>SUMIF('Win%'!$A$5:$A$21,"&gt;"&amp;$G8,'Win%'!$V$5:$V$21)/(SUMIF('Win%'!$A$5:$A$21,"&gt;"&amp;$G8,'Win%'!$V$5:$V$21)+SUMIF('Win%'!$A$5:$A$21,"&lt;"&amp;$G8,'Win%'!$V$5:$V$21))</f>
        <v>0.67</v>
      </c>
      <c r="AK8" s="27">
        <f t="shared" si="16"/>
        <v>0.4347826087</v>
      </c>
      <c r="AL8" s="27">
        <f>SUMIF('Win%'!$A$5:$A$21,"&lt;"&amp;$G8,'Win%'!$V$5:$V$21)/(SUMIF('Win%'!$A$5:$A$21,"&gt;"&amp;$G8,'Win%'!$V$5:$V$21)+SUMIF('Win%'!$A$5:$A$21,"&lt;"&amp;$G8,'Win%'!$V$5:$V$21))</f>
        <v>0.33</v>
      </c>
      <c r="AM8" s="27" t="str">
        <f t="shared" si="17"/>
        <v>#REF!</v>
      </c>
      <c r="AN8" s="27" t="str">
        <f>SUMIF('Win%'!$A$5:$A$21,"&gt;"&amp;#REF!,'Win%'!$V$5:$V$21)/(SUMIF('Win%'!$A$5:$A$21,"&gt;"&amp;#REF!,'Win%'!$V$5:$V$21)+SUMIF('Win%'!$A$5:$A$21,"&lt;"&amp;#REF!,'Win%'!$V$5:$V$21))</f>
        <v>#DIV/0!</v>
      </c>
      <c r="AO8" s="27" t="str">
        <f t="shared" si="18"/>
        <v>#REF!</v>
      </c>
      <c r="AP8" s="28" t="str">
        <f t="shared" ref="AP8:AP20" si="29">1-AN8</f>
        <v>#DIV/0!</v>
      </c>
      <c r="AQ8" s="27">
        <f t="shared" si="19"/>
        <v>0.5744680851</v>
      </c>
      <c r="AR8" s="27">
        <f>SUMIF('Win%'!$A$5:$A$21,"&gt;"&amp;$J8,'Win%'!$V$5:$V$21)/(SUMIF('Win%'!$A$5:$A$21,"&gt;"&amp;$J8,'Win%'!$V$5:$V$21)+SUMIF('Win%'!$A$5:$A$21,"&lt;"&amp;$J8,'Win%'!$V$5:$V$21))</f>
        <v>0.67</v>
      </c>
      <c r="AS8" s="27">
        <f t="shared" si="20"/>
        <v>0.4761904762</v>
      </c>
      <c r="AT8" s="28">
        <f t="shared" ref="AT8:AT20" si="30">1-AR8</f>
        <v>0.33</v>
      </c>
      <c r="AU8" s="27">
        <f t="shared" si="21"/>
        <v>1</v>
      </c>
      <c r="AV8" s="27" t="str">
        <f>SUMIF('Win%'!$A$5:$A$21,"&gt;"&amp;$M8,'Win%'!$V$5:$V$21)/(SUMIF('Win%'!$A$5:$A$21,"&gt;"&amp;$M8,'Win%'!$V$5:$V$21)+SUMIF('Win%'!$A$5:$A$21,"&lt;"&amp;$M8,'Win%'!$V$5:$V$21))</f>
        <v>#DIV/0!</v>
      </c>
      <c r="AW8" s="27">
        <f t="shared" si="22"/>
        <v>1</v>
      </c>
      <c r="AX8" s="28" t="str">
        <f t="shared" ref="AX8:AX20" si="31">1-AV8</f>
        <v>#DIV/0!</v>
      </c>
      <c r="AY8" s="27">
        <f t="shared" si="23"/>
        <v>0.4545454545</v>
      </c>
      <c r="AZ8" s="27">
        <f>SUMIF('Win%'!$A$5:$A$21,"&gt;"&amp;$P8,'Win%'!$V$5:$V$21)/(SUMIF('Win%'!$A$5:$A$21,"&gt;"&amp;$P8,'Win%'!$V$5:$V$21)+SUMIF('Win%'!$A$5:$A$21,"&lt;"&amp;$P8,'Win%'!$V$5:$V$21))</f>
        <v>0.42</v>
      </c>
      <c r="BA8" s="27">
        <f t="shared" si="24"/>
        <v>0.5833333333</v>
      </c>
      <c r="BB8" s="28">
        <f t="shared" ref="BB8:BB20" si="32">1-AZ8</f>
        <v>0.58</v>
      </c>
      <c r="BD8" s="29"/>
    </row>
    <row r="9">
      <c r="A9" s="35" t="s">
        <v>20</v>
      </c>
      <c r="B9" s="42" t="s">
        <v>31</v>
      </c>
      <c r="C9" s="18" t="s">
        <v>32</v>
      </c>
      <c r="D9" s="19">
        <v>9.5</v>
      </c>
      <c r="E9" s="20">
        <v>-120.0</v>
      </c>
      <c r="F9" s="20">
        <v>100.0</v>
      </c>
      <c r="G9" s="19">
        <v>9.5</v>
      </c>
      <c r="H9" s="20">
        <v>-115.0</v>
      </c>
      <c r="I9" s="20">
        <v>-105.0</v>
      </c>
      <c r="J9" s="19">
        <v>9.5</v>
      </c>
      <c r="K9" s="20">
        <v>-120.0</v>
      </c>
      <c r="L9" s="20">
        <v>100.0</v>
      </c>
      <c r="M9" s="19"/>
      <c r="N9" s="20"/>
      <c r="O9" s="20"/>
      <c r="P9" s="19">
        <v>9.5</v>
      </c>
      <c r="Q9" s="20">
        <v>-130.0</v>
      </c>
      <c r="R9" s="20">
        <v>110.0</v>
      </c>
      <c r="S9" s="23">
        <f t="shared" si="1"/>
        <v>0.06840684068</v>
      </c>
      <c r="T9" s="24">
        <f t="shared" si="2"/>
        <v>-0.1138613861</v>
      </c>
      <c r="U9" s="25">
        <f t="shared" si="3"/>
        <v>0.07897766521</v>
      </c>
      <c r="V9" s="24">
        <f t="shared" si="4"/>
        <v>-0.1260565081</v>
      </c>
      <c r="W9" s="26" t="str">
        <f t="shared" si="5"/>
        <v>#DIV/0!</v>
      </c>
      <c r="X9" s="26" t="str">
        <f t="shared" si="6"/>
        <v>#DIV/0!</v>
      </c>
      <c r="Y9" s="25">
        <f t="shared" si="7"/>
        <v>0.06840684068</v>
      </c>
      <c r="Z9" s="24">
        <f t="shared" si="8"/>
        <v>-0.1138613861</v>
      </c>
      <c r="AA9" s="27">
        <f t="shared" si="9"/>
        <v>0.07897766521</v>
      </c>
      <c r="AB9" s="28">
        <f t="shared" si="10"/>
        <v>-0.1179264268</v>
      </c>
      <c r="AC9" s="27">
        <f t="shared" si="11"/>
        <v>0.04864399483</v>
      </c>
      <c r="AD9" s="28">
        <f t="shared" si="12"/>
        <v>-0.09005186233</v>
      </c>
      <c r="AE9" s="27">
        <f t="shared" si="13"/>
        <v>0.5454545455</v>
      </c>
      <c r="AF9" s="27">
        <f>SUMIF('Win%'!$A$5:$A$21,"&gt;"&amp;$D9,'Win%'!$G$5:$G$21)/(SUMIF('Win%'!$A$5:$A$21,"&gt;"&amp;$D9,'Win%'!$G$5:$G$21)+SUMIF('Win%'!$A$5:$A$21,"&lt;"&amp;$D9,'Win%'!$G$5:$G$21))</f>
        <v>0.6138613861</v>
      </c>
      <c r="AG9" s="27">
        <f t="shared" si="14"/>
        <v>0.5</v>
      </c>
      <c r="AH9" s="27">
        <f>SUMIF('Win%'!$A$5:$A$21,"&lt;"&amp;$D9,'Win%'!$G$5:$G$21)/(SUMIF('Win%'!$A$5:$A$21,"&gt;"&amp;$D9,'Win%'!$G$5:$G$21)+SUMIF('Win%'!$A$5:$A$21,"&lt;"&amp;$D9,'Win%'!$G$5:$G$21))</f>
        <v>0.3861386139</v>
      </c>
      <c r="AI9" s="27">
        <f t="shared" si="15"/>
        <v>0.5348837209</v>
      </c>
      <c r="AJ9" s="27">
        <f>SUMIF('Win%'!$A$5:$A$21,"&gt;"&amp;$G9,'Win%'!$G$5:$G$21)/(SUMIF('Win%'!$A$5:$A$21,"&gt;"&amp;$G9,'Win%'!$G$5:$G$21)+SUMIF('Win%'!$A$5:$A$21,"&lt;"&amp;$G9,'Win%'!$G$5:$G$21))</f>
        <v>0.6138613861</v>
      </c>
      <c r="AK9" s="27">
        <f t="shared" si="16"/>
        <v>0.512195122</v>
      </c>
      <c r="AL9" s="27">
        <f>SUMIF('Win%'!$A$5:$A$21,"&lt;"&amp;$G9,'Win%'!$G$5:$G$21)/(SUMIF('Win%'!$A$5:$A$21,"&gt;"&amp;$G9,'Win%'!$G$5:$G$21)+SUMIF('Win%'!$A$5:$A$21,"&lt;"&amp;$G9,'Win%'!$G$5:$G$21))</f>
        <v>0.3861386139</v>
      </c>
      <c r="AM9" s="27" t="str">
        <f t="shared" si="17"/>
        <v>#REF!</v>
      </c>
      <c r="AN9" s="27" t="str">
        <f>SUMIF('Win%'!$A$5:$A$21,"&gt;"&amp;#REF!,'Win%'!$G$5:$G$21)/(SUMIF('Win%'!$A$5:$A$21,"&gt;"&amp;#REF!,'Win%'!$G$5:$G$21)+SUMIF('Win%'!$A$5:$A$21,"&lt;"&amp;#REF!,'Win%'!$G$5:$G$21))</f>
        <v>#DIV/0!</v>
      </c>
      <c r="AO9" s="27" t="str">
        <f t="shared" si="18"/>
        <v>#REF!</v>
      </c>
      <c r="AP9" s="28" t="str">
        <f t="shared" si="29"/>
        <v>#DIV/0!</v>
      </c>
      <c r="AQ9" s="27">
        <f t="shared" si="19"/>
        <v>0.5454545455</v>
      </c>
      <c r="AR9" s="27">
        <f>SUMIF('Win%'!$A$5:$A$21,"&gt;"&amp;$J9,'Win%'!$G$5:$G$21)/(SUMIF('Win%'!$A$5:$A$21,"&gt;"&amp;$J9,'Win%'!$G$5:$G$21)+SUMIF('Win%'!$A$5:$A$21,"&lt;"&amp;$J9,'Win%'!$G$5:$G$21))</f>
        <v>0.6138613861</v>
      </c>
      <c r="AS9" s="27">
        <f t="shared" si="20"/>
        <v>0.5</v>
      </c>
      <c r="AT9" s="28">
        <f t="shared" si="30"/>
        <v>0.3861386139</v>
      </c>
      <c r="AU9" s="27">
        <f t="shared" si="21"/>
        <v>1</v>
      </c>
      <c r="AV9" s="27" t="str">
        <f>SUMIF('Win%'!$A$5:$A$21,"&gt;"&amp;$M9,'Win%'!$G$5:$G$21)/(SUMIF('Win%'!$A$5:$A$21,"&gt;"&amp;$M9,'Win%'!$G$5:$G$21)+SUMIF('Win%'!$A$5:$A$21,"&lt;"&amp;$M9,'Win%'!$G$5:$G$21))</f>
        <v>#DIV/0!</v>
      </c>
      <c r="AW9" s="27">
        <f t="shared" si="22"/>
        <v>1</v>
      </c>
      <c r="AX9" s="28" t="str">
        <f t="shared" si="31"/>
        <v>#DIV/0!</v>
      </c>
      <c r="AY9" s="27">
        <f t="shared" si="23"/>
        <v>0.5652173913</v>
      </c>
      <c r="AZ9" s="27">
        <f>SUMIF('Win%'!$A$5:$A$21,"&gt;"&amp;$P9,'Win%'!$G$5:$G$21)/(SUMIF('Win%'!$A$5:$A$21,"&gt;"&amp;$P9,'Win%'!$G$5:$G$21)+SUMIF('Win%'!$A$5:$A$21,"&lt;"&amp;$P9,'Win%'!$G$5:$G$21))</f>
        <v>0.6138613861</v>
      </c>
      <c r="BA9" s="27">
        <f t="shared" si="24"/>
        <v>0.4761904762</v>
      </c>
      <c r="BB9" s="28">
        <f t="shared" si="32"/>
        <v>0.3861386139</v>
      </c>
      <c r="BD9" s="29"/>
    </row>
    <row r="10">
      <c r="A10" s="35" t="s">
        <v>20</v>
      </c>
      <c r="B10" s="43" t="s">
        <v>33</v>
      </c>
      <c r="C10" s="32" t="s">
        <v>34</v>
      </c>
      <c r="D10" s="19"/>
      <c r="E10" s="33"/>
      <c r="F10" s="33"/>
      <c r="G10" s="19">
        <v>7.0</v>
      </c>
      <c r="H10" s="33">
        <v>-110.0</v>
      </c>
      <c r="I10" s="33">
        <v>-110.0</v>
      </c>
      <c r="J10" s="19">
        <v>7.5</v>
      </c>
      <c r="K10" s="33">
        <v>110.0</v>
      </c>
      <c r="L10" s="33">
        <v>-135.0</v>
      </c>
      <c r="M10" s="19"/>
      <c r="N10" s="33"/>
      <c r="O10" s="33"/>
      <c r="P10" s="19">
        <v>8.5</v>
      </c>
      <c r="Q10" s="33">
        <v>135.0</v>
      </c>
      <c r="R10" s="33">
        <v>-160.0</v>
      </c>
      <c r="S10" s="44" t="str">
        <f t="shared" si="1"/>
        <v>#DIV/0!</v>
      </c>
      <c r="T10" s="45" t="str">
        <f t="shared" si="2"/>
        <v>#DIV/0!</v>
      </c>
      <c r="U10" s="25">
        <f t="shared" si="3"/>
        <v>-0.06435006435</v>
      </c>
      <c r="V10" s="24">
        <f t="shared" si="4"/>
        <v>0.01673101673</v>
      </c>
      <c r="W10" s="26" t="str">
        <f t="shared" si="5"/>
        <v>#DIV/0!</v>
      </c>
      <c r="X10" s="26" t="str">
        <f t="shared" si="6"/>
        <v>#DIV/0!</v>
      </c>
      <c r="Y10" s="25">
        <f t="shared" si="7"/>
        <v>-0.1361904762</v>
      </c>
      <c r="Z10" s="24">
        <f t="shared" si="8"/>
        <v>0.08553191489</v>
      </c>
      <c r="AA10" s="46" t="str">
        <f t="shared" si="9"/>
        <v>#DIV/0!</v>
      </c>
      <c r="AB10" s="47" t="str">
        <f t="shared" si="10"/>
        <v>#DIV/0!</v>
      </c>
      <c r="AC10" s="27">
        <f t="shared" si="11"/>
        <v>-0.2955319149</v>
      </c>
      <c r="AD10" s="28">
        <f t="shared" si="12"/>
        <v>0.2546153846</v>
      </c>
      <c r="AE10" s="27">
        <f t="shared" si="13"/>
        <v>1</v>
      </c>
      <c r="AF10" s="27" t="str">
        <f>SUMIF('Win%'!$A$5:$A$21,"&gt;"&amp;$D10,'Win%'!$H$5:$H$21)/(SUMIF('Win%'!$A$5:$A$21,"&gt;"&amp;$D10,'Win%'!$H$5:$H$21)+SUMIF('Win%'!$A$5:$A$21,"&lt;"&amp;$D10,'Win%'!$H$5:$H$21))</f>
        <v>#DIV/0!</v>
      </c>
      <c r="AG10" s="27">
        <f t="shared" si="14"/>
        <v>1</v>
      </c>
      <c r="AH10" s="27" t="str">
        <f>SUMIF('Win%'!$A$5:$A$21,"&lt;"&amp;$D10,'Win%'!$H$5:$H$21)/(SUMIF('Win%'!$A$5:$A$21,"&gt;"&amp;$D10,'Win%'!$H$5:$H$21)+SUMIF('Win%'!$A$5:$A$21,"&lt;"&amp;$D10,'Win%'!$H$5:$H$21))</f>
        <v>#DIV/0!</v>
      </c>
      <c r="AI10" s="27">
        <f t="shared" si="15"/>
        <v>0.5238095238</v>
      </c>
      <c r="AJ10" s="27">
        <f>SUMIF('Win%'!$A$5:$A$21,"&gt;"&amp;$G10,'Win%'!$H$5:$H$21)/(SUMIF('Win%'!$A$5:$A$21,"&gt;"&amp;$G10,'Win%'!$H$5:$H$21)+SUMIF('Win%'!$A$5:$A$21,"&lt;"&amp;$G10,'Win%'!$H$5:$H$21))</f>
        <v>0.4594594595</v>
      </c>
      <c r="AK10" s="27">
        <f t="shared" si="16"/>
        <v>0.5238095238</v>
      </c>
      <c r="AL10" s="27">
        <f>SUMIF('Win%'!$A$5:$A$21,"&lt;"&amp;$G10,'Win%'!$H$5:$H$21)/(SUMIF('Win%'!$A$5:$A$21,"&gt;"&amp;$G10,'Win%'!$H$5:$H$21)+SUMIF('Win%'!$A$5:$A$21,"&lt;"&amp;$G10,'Win%'!$H$5:$H$21))</f>
        <v>0.5405405405</v>
      </c>
      <c r="AM10" s="27" t="str">
        <f t="shared" si="17"/>
        <v>#REF!</v>
      </c>
      <c r="AN10" s="27" t="str">
        <f>SUMIF('Win%'!$A$5:$A$21,"&gt;"&amp;#REF!,'Win%'!$H$5:$H$21)/(SUMIF('Win%'!$A$5:$A$21,"&gt;"&amp;#REF!,'Win%'!$H$5:$H$21)+SUMIF('Win%'!$A$5:$A$21,"&lt;"&amp;#REF!,'Win%'!$H$5:$H$21))</f>
        <v>#DIV/0!</v>
      </c>
      <c r="AO10" s="27" t="str">
        <f t="shared" si="18"/>
        <v>#REF!</v>
      </c>
      <c r="AP10" s="28" t="str">
        <f t="shared" si="29"/>
        <v>#DIV/0!</v>
      </c>
      <c r="AQ10" s="27">
        <f t="shared" si="19"/>
        <v>0.4761904762</v>
      </c>
      <c r="AR10" s="27">
        <f>SUMIF('Win%'!$A$5:$A$21,"&gt;"&amp;$J10,'Win%'!$H$5:$H$21)/(SUMIF('Win%'!$A$5:$A$21,"&gt;"&amp;$J10,'Win%'!$H$5:$H$21)+SUMIF('Win%'!$A$5:$A$21,"&lt;"&amp;$J10,'Win%'!$H$5:$H$21))</f>
        <v>0.34</v>
      </c>
      <c r="AS10" s="27">
        <f t="shared" si="20"/>
        <v>0.5744680851</v>
      </c>
      <c r="AT10" s="28">
        <f t="shared" si="30"/>
        <v>0.66</v>
      </c>
      <c r="AU10" s="27">
        <f t="shared" si="21"/>
        <v>1</v>
      </c>
      <c r="AV10" s="27" t="str">
        <f>SUMIF('Win%'!$A$5:$A$21,"&gt;"&amp;$M10,'Win%'!$H$5:$H$21)/(SUMIF('Win%'!$A$5:$A$21,"&gt;"&amp;$M10,'Win%'!$H$5:$H$21)+SUMIF('Win%'!$A$5:$A$21,"&lt;"&amp;$M10,'Win%'!$H$5:$H$21))</f>
        <v>#DIV/0!</v>
      </c>
      <c r="AW10" s="27">
        <f t="shared" si="22"/>
        <v>1</v>
      </c>
      <c r="AX10" s="28" t="str">
        <f t="shared" si="31"/>
        <v>#DIV/0!</v>
      </c>
      <c r="AY10" s="27">
        <f t="shared" si="23"/>
        <v>0.4255319149</v>
      </c>
      <c r="AZ10" s="27">
        <f>SUMIF('Win%'!$A$5:$A$21,"&gt;"&amp;$P10,'Win%'!$H$5:$H$21)/(SUMIF('Win%'!$A$5:$A$21,"&gt;"&amp;$P10,'Win%'!$H$5:$H$21)+SUMIF('Win%'!$A$5:$A$21,"&lt;"&amp;$P10,'Win%'!$H$5:$H$21))</f>
        <v>0.13</v>
      </c>
      <c r="BA10" s="27">
        <f t="shared" si="24"/>
        <v>0.6153846154</v>
      </c>
      <c r="BB10" s="28">
        <f t="shared" si="32"/>
        <v>0.87</v>
      </c>
      <c r="BD10" s="29"/>
    </row>
    <row r="11">
      <c r="A11" s="48" t="s">
        <v>35</v>
      </c>
      <c r="B11" s="49" t="s">
        <v>36</v>
      </c>
      <c r="C11" s="18" t="s">
        <v>37</v>
      </c>
      <c r="D11" s="19">
        <v>11.5</v>
      </c>
      <c r="E11" s="20">
        <v>120.0</v>
      </c>
      <c r="F11" s="20">
        <v>-140.0</v>
      </c>
      <c r="G11" s="19">
        <v>11.5</v>
      </c>
      <c r="H11" s="20">
        <v>100.0</v>
      </c>
      <c r="I11" s="20">
        <v>-120.0</v>
      </c>
      <c r="J11" s="19">
        <v>11.5</v>
      </c>
      <c r="K11" s="20">
        <v>115.0</v>
      </c>
      <c r="L11" s="20">
        <v>-135.0</v>
      </c>
      <c r="M11" s="19"/>
      <c r="N11" s="20"/>
      <c r="O11" s="20"/>
      <c r="P11" s="19">
        <v>10.5</v>
      </c>
      <c r="Q11" s="20">
        <v>105.0</v>
      </c>
      <c r="R11" s="20">
        <v>-130.0</v>
      </c>
      <c r="S11" s="23">
        <f t="shared" si="1"/>
        <v>0.02070207021</v>
      </c>
      <c r="T11" s="24">
        <f t="shared" si="2"/>
        <v>-0.05858085809</v>
      </c>
      <c r="U11" s="25">
        <f t="shared" si="3"/>
        <v>-0.02475247525</v>
      </c>
      <c r="V11" s="24">
        <f t="shared" si="4"/>
        <v>-0.02070207021</v>
      </c>
      <c r="W11" s="26" t="str">
        <f t="shared" si="5"/>
        <v>#DIV/0!</v>
      </c>
      <c r="X11" s="26" t="str">
        <f t="shared" si="6"/>
        <v>#DIV/0!</v>
      </c>
      <c r="Y11" s="25">
        <f t="shared" si="7"/>
        <v>0.01013124568</v>
      </c>
      <c r="Z11" s="24">
        <f t="shared" si="8"/>
        <v>-0.04971560986</v>
      </c>
      <c r="AA11" s="27">
        <f t="shared" si="9"/>
        <v>0.02070207021</v>
      </c>
      <c r="AB11" s="28">
        <f t="shared" si="10"/>
        <v>-0.04299951272</v>
      </c>
      <c r="AC11" s="27">
        <f t="shared" si="11"/>
        <v>0.215165419</v>
      </c>
      <c r="AD11" s="28">
        <f t="shared" si="12"/>
        <v>-0.2681876883</v>
      </c>
      <c r="AE11" s="27">
        <f t="shared" si="13"/>
        <v>0.4545454545</v>
      </c>
      <c r="AF11" s="27">
        <f>SUMIF('Win%'!$A$5:$A$21,"&gt;"&amp;$D11,'Win%'!$R$5:$R$21)/(SUMIF('Win%'!$A$5:$A$21,"&gt;"&amp;$D11,'Win%'!$R$5:$R$21)+SUMIF('Win%'!$A$5:$A$21,"&lt;"&amp;$D11,'Win%'!$R$5:$R$21))</f>
        <v>0.4752475248</v>
      </c>
      <c r="AG11" s="27">
        <f t="shared" si="14"/>
        <v>0.5833333333</v>
      </c>
      <c r="AH11" s="27">
        <f>SUMIF('Win%'!$A$5:$A$21,"&lt;"&amp;$D11,'Win%'!$R$5:$R$21)/(SUMIF('Win%'!$A$5:$A$21,"&gt;"&amp;$D11,'Win%'!$R$5:$R$21)+SUMIF('Win%'!$A$5:$A$21,"&lt;"&amp;$D11,'Win%'!$R$5:$R$21))</f>
        <v>0.5247524752</v>
      </c>
      <c r="AI11" s="27">
        <f t="shared" si="15"/>
        <v>0.5</v>
      </c>
      <c r="AJ11" s="27">
        <f>SUMIF('Win%'!$A$5:$A$21,"&gt;"&amp;$G11,'Win%'!$R$5:$R$21)/(SUMIF('Win%'!$A$5:$A$21,"&gt;"&amp;$G11,'Win%'!$R$5:$R$21)+SUMIF('Win%'!$A$5:$A$21,"&lt;"&amp;$G11,'Win%'!$R$5:$R$21))</f>
        <v>0.4752475248</v>
      </c>
      <c r="AK11" s="27">
        <f t="shared" si="16"/>
        <v>0.5454545455</v>
      </c>
      <c r="AL11" s="27">
        <f>SUMIF('Win%'!$A$5:$A$21,"&lt;"&amp;$G11,'Win%'!$R$5:$R$21)/(SUMIF('Win%'!$A$5:$A$21,"&gt;"&amp;$G11,'Win%'!$R$5:$R$21)+SUMIF('Win%'!$A$5:$A$21,"&lt;"&amp;$G11,'Win%'!$R$5:$R$21))</f>
        <v>0.5247524752</v>
      </c>
      <c r="AM11" s="27" t="str">
        <f t="shared" si="17"/>
        <v>#REF!</v>
      </c>
      <c r="AN11" s="27" t="str">
        <f>SUMIF('Win%'!$A$5:$A$21,"&gt;"&amp;#REF!,'Win%'!$R$5:$R$21)/(SUMIF('Win%'!$A$5:$A$21,"&gt;"&amp;#REF!,'Win%'!$R$5:$R$21)+SUMIF('Win%'!$A$5:$A$21,"&lt;"&amp;#REF!,'Win%'!$R$5:$R$21))</f>
        <v>#DIV/0!</v>
      </c>
      <c r="AO11" s="27" t="str">
        <f t="shared" si="18"/>
        <v>#REF!</v>
      </c>
      <c r="AP11" s="28" t="str">
        <f t="shared" si="29"/>
        <v>#DIV/0!</v>
      </c>
      <c r="AQ11" s="27">
        <f t="shared" si="19"/>
        <v>0.4651162791</v>
      </c>
      <c r="AR11" s="27">
        <f>SUMIF('Win%'!$A$5:$A$21,"&gt;"&amp;$J11,'Win%'!$R$5:$R$21)/(SUMIF('Win%'!$A$5:$A$21,"&gt;"&amp;$J11,'Win%'!$R$5:$R$21)+SUMIF('Win%'!$A$5:$A$21,"&lt;"&amp;$J11,'Win%'!$R$5:$R$21))</f>
        <v>0.4752475248</v>
      </c>
      <c r="AS11" s="27">
        <f t="shared" si="20"/>
        <v>0.5744680851</v>
      </c>
      <c r="AT11" s="28">
        <f t="shared" si="30"/>
        <v>0.5247524752</v>
      </c>
      <c r="AU11" s="27">
        <f t="shared" si="21"/>
        <v>1</v>
      </c>
      <c r="AV11" s="27" t="str">
        <f>SUMIF('Win%'!$A$5:$A$21,"&gt;"&amp;$M11,'Win%'!$R$5:$R$21)/(SUMIF('Win%'!$A$5:$A$21,"&gt;"&amp;$M11,'Win%'!$R$5:$R$21)+SUMIF('Win%'!$A$5:$A$21,"&lt;"&amp;$M11,'Win%'!$R$5:$R$21))</f>
        <v>#DIV/0!</v>
      </c>
      <c r="AW11" s="27">
        <f t="shared" si="22"/>
        <v>1</v>
      </c>
      <c r="AX11" s="28" t="str">
        <f t="shared" si="31"/>
        <v>#DIV/0!</v>
      </c>
      <c r="AY11" s="27">
        <f t="shared" si="23"/>
        <v>0.487804878</v>
      </c>
      <c r="AZ11" s="27">
        <f>SUMIF('Win%'!$A$5:$A$21,"&gt;"&amp;$P11,'Win%'!$R$5:$R$21)/(SUMIF('Win%'!$A$5:$A$21,"&gt;"&amp;$P11,'Win%'!$R$5:$R$21)+SUMIF('Win%'!$A$5:$A$21,"&lt;"&amp;$P11,'Win%'!$R$5:$R$21))</f>
        <v>0.702970297</v>
      </c>
      <c r="BA11" s="27">
        <f t="shared" si="24"/>
        <v>0.5652173913</v>
      </c>
      <c r="BB11" s="28">
        <f t="shared" si="32"/>
        <v>0.297029703</v>
      </c>
      <c r="BD11" s="29"/>
    </row>
    <row r="12">
      <c r="A12" s="50" t="s">
        <v>38</v>
      </c>
      <c r="B12" s="51" t="s">
        <v>39</v>
      </c>
      <c r="C12" s="32" t="s">
        <v>40</v>
      </c>
      <c r="D12" s="19"/>
      <c r="E12" s="33"/>
      <c r="F12" s="33"/>
      <c r="G12" s="19"/>
      <c r="H12" s="33"/>
      <c r="I12" s="33"/>
      <c r="J12" s="19"/>
      <c r="K12" s="33"/>
      <c r="L12" s="33"/>
      <c r="M12" s="19"/>
      <c r="N12" s="33"/>
      <c r="O12" s="33"/>
      <c r="P12" s="19">
        <v>9.5</v>
      </c>
      <c r="Q12" s="33">
        <v>-135.0</v>
      </c>
      <c r="R12" s="33">
        <v>115.0</v>
      </c>
      <c r="S12" s="44" t="str">
        <f t="shared" si="1"/>
        <v>#DIV/0!</v>
      </c>
      <c r="T12" s="45" t="str">
        <f t="shared" si="2"/>
        <v>#DIV/0!</v>
      </c>
      <c r="U12" s="26" t="str">
        <f t="shared" si="3"/>
        <v>#DIV/0!</v>
      </c>
      <c r="V12" s="45" t="str">
        <f t="shared" si="4"/>
        <v>#DIV/0!</v>
      </c>
      <c r="W12" s="26" t="str">
        <f t="shared" si="5"/>
        <v>#DIV/0!</v>
      </c>
      <c r="X12" s="26" t="str">
        <f t="shared" si="6"/>
        <v>#DIV/0!</v>
      </c>
      <c r="Y12" s="26" t="str">
        <f t="shared" si="7"/>
        <v>#DIV/0!</v>
      </c>
      <c r="Z12" s="45" t="str">
        <f t="shared" si="8"/>
        <v>#DIV/0!</v>
      </c>
      <c r="AA12" s="46" t="str">
        <f t="shared" si="9"/>
        <v>#DIV/0!</v>
      </c>
      <c r="AB12" s="47" t="str">
        <f t="shared" si="10"/>
        <v>#DIV/0!</v>
      </c>
      <c r="AC12" s="27">
        <f t="shared" si="11"/>
        <v>-0.5644680851</v>
      </c>
      <c r="AD12" s="28">
        <f t="shared" si="12"/>
        <v>0.5248837209</v>
      </c>
      <c r="AE12" s="27">
        <f t="shared" si="13"/>
        <v>1</v>
      </c>
      <c r="AF12" s="27" t="str">
        <f>SUMIF('Win%'!$A$5:$A$21,"&gt;"&amp;$D12,'Win%'!$N$5:$N$21)/(SUMIF('Win%'!$A$5:$A$21,"&gt;"&amp;$D12,'Win%'!$N$5:$N$21)+SUMIF('Win%'!$A$5:$A$21,"&lt;"&amp;$D12,'Win%'!$N$5:$N$21))</f>
        <v>#DIV/0!</v>
      </c>
      <c r="AG12" s="27">
        <f t="shared" si="14"/>
        <v>1</v>
      </c>
      <c r="AH12" s="27" t="str">
        <f>SUMIF('Win%'!$A$5:$A$21,"&lt;"&amp;$D12,'Win%'!$N$5:$N$21)/(SUMIF('Win%'!$A$5:$A$21,"&gt;"&amp;$D12,'Win%'!$N$5:$N$21)+SUMIF('Win%'!$A$5:$A$21,"&lt;"&amp;$D12,'Win%'!$N$5:$N$21))</f>
        <v>#DIV/0!</v>
      </c>
      <c r="AI12" s="27">
        <f t="shared" si="15"/>
        <v>1</v>
      </c>
      <c r="AJ12" s="27" t="str">
        <f>SUMIF('Win%'!$A$5:$A$21,"&gt;"&amp;$G12,'Win%'!$N$5:$N$21)/(SUMIF('Win%'!$A$5:$A$21,"&gt;"&amp;$G12,'Win%'!$N$5:$N$21)+SUMIF('Win%'!$A$5:$A$21,"&lt;"&amp;$G12,'Win%'!$N$5:$N$21))</f>
        <v>#DIV/0!</v>
      </c>
      <c r="AK12" s="27">
        <f t="shared" si="16"/>
        <v>1</v>
      </c>
      <c r="AL12" s="27" t="str">
        <f>SUMIF('Win%'!$A$5:$A$21,"&lt;"&amp;$G12,'Win%'!$N$5:$N$21)/(SUMIF('Win%'!$A$5:$A$21,"&gt;"&amp;$G12,'Win%'!$N$5:$N$21)+SUMIF('Win%'!$A$5:$A$21,"&lt;"&amp;$G12,'Win%'!$N$5:$N$21))</f>
        <v>#DIV/0!</v>
      </c>
      <c r="AM12" s="27" t="str">
        <f t="shared" si="17"/>
        <v>#REF!</v>
      </c>
      <c r="AN12" s="27" t="str">
        <f>SUMIF('Win%'!$A$5:$A$21,"&gt;"&amp;#REF!,'Win%'!$N$5:$N$21)/(SUMIF('Win%'!$A$5:$A$21,"&gt;"&amp;#REF!,'Win%'!$N$5:$N$21)+SUMIF('Win%'!$A$5:$A$21,"&lt;"&amp;#REF!,'Win%'!$N$5:$N$21))</f>
        <v>#DIV/0!</v>
      </c>
      <c r="AO12" s="27" t="str">
        <f t="shared" si="18"/>
        <v>#REF!</v>
      </c>
      <c r="AP12" s="28" t="str">
        <f t="shared" si="29"/>
        <v>#DIV/0!</v>
      </c>
      <c r="AQ12" s="27">
        <f t="shared" si="19"/>
        <v>1</v>
      </c>
      <c r="AR12" s="27" t="str">
        <f>SUMIF('Win%'!$A$5:$A$21,"&gt;"&amp;$J12,'Win%'!$N$5:$N$21)/(SUMIF('Win%'!$A$5:$A$21,"&gt;"&amp;$J12,'Win%'!$N$5:$N$21)+SUMIF('Win%'!$A$5:$A$21,"&lt;"&amp;$J12,'Win%'!$N$5:$N$21))</f>
        <v>#DIV/0!</v>
      </c>
      <c r="AS12" s="27">
        <f t="shared" si="20"/>
        <v>1</v>
      </c>
      <c r="AT12" s="28" t="str">
        <f t="shared" si="30"/>
        <v>#DIV/0!</v>
      </c>
      <c r="AU12" s="27">
        <f t="shared" si="21"/>
        <v>1</v>
      </c>
      <c r="AV12" s="27" t="str">
        <f>SUMIF('Win%'!$A$5:$A$21,"&gt;"&amp;$M12,'Win%'!$N$5:$N$21)/(SUMIF('Win%'!$A$5:$A$21,"&gt;"&amp;$M12,'Win%'!$N$5:$N$21)+SUMIF('Win%'!$A$5:$A$21,"&lt;"&amp;$M12,'Win%'!$N$5:$N$21))</f>
        <v>#DIV/0!</v>
      </c>
      <c r="AW12" s="27">
        <f t="shared" si="22"/>
        <v>1</v>
      </c>
      <c r="AX12" s="28" t="str">
        <f t="shared" si="31"/>
        <v>#DIV/0!</v>
      </c>
      <c r="AY12" s="27">
        <f t="shared" si="23"/>
        <v>0.5744680851</v>
      </c>
      <c r="AZ12" s="27">
        <f>SUMIF('Win%'!$A$5:$A$21,"&gt;"&amp;$P12,'Win%'!$N$5:$N$21)/(SUMIF('Win%'!$A$5:$A$21,"&gt;"&amp;$P12,'Win%'!$N$5:$N$21)+SUMIF('Win%'!$A$5:$A$21,"&lt;"&amp;$P12,'Win%'!$N$5:$N$21))</f>
        <v>0.01</v>
      </c>
      <c r="BA12" s="27">
        <f t="shared" si="24"/>
        <v>0.4651162791</v>
      </c>
      <c r="BB12" s="28">
        <f t="shared" si="32"/>
        <v>0.99</v>
      </c>
      <c r="BD12" s="29"/>
    </row>
    <row r="13">
      <c r="A13" s="40" t="s">
        <v>28</v>
      </c>
      <c r="B13" s="52" t="s">
        <v>41</v>
      </c>
      <c r="C13" s="18" t="s">
        <v>42</v>
      </c>
      <c r="D13" s="19">
        <v>5.5</v>
      </c>
      <c r="E13" s="20">
        <v>-135.0</v>
      </c>
      <c r="F13" s="20">
        <v>115.0</v>
      </c>
      <c r="G13" s="19">
        <v>6.0</v>
      </c>
      <c r="H13" s="20">
        <v>-105.0</v>
      </c>
      <c r="I13" s="20">
        <v>-115.0</v>
      </c>
      <c r="J13" s="19">
        <v>5.5</v>
      </c>
      <c r="K13" s="20">
        <v>-135.0</v>
      </c>
      <c r="L13" s="20">
        <v>110.0</v>
      </c>
      <c r="M13" s="19"/>
      <c r="N13" s="20"/>
      <c r="O13" s="20"/>
      <c r="P13" s="19">
        <v>6.5</v>
      </c>
      <c r="Q13" s="20">
        <v>-125.0</v>
      </c>
      <c r="R13" s="20">
        <v>105.0</v>
      </c>
      <c r="S13" s="23">
        <f t="shared" si="1"/>
        <v>-0.1289235307</v>
      </c>
      <c r="T13" s="24">
        <f t="shared" si="2"/>
        <v>0.08933916647</v>
      </c>
      <c r="U13" s="25">
        <f t="shared" si="3"/>
        <v>-0.212195122</v>
      </c>
      <c r="V13" s="24">
        <f t="shared" si="4"/>
        <v>0.1651162791</v>
      </c>
      <c r="W13" s="26" t="str">
        <f t="shared" si="5"/>
        <v>#DIV/0!</v>
      </c>
      <c r="X13" s="26" t="str">
        <f t="shared" si="6"/>
        <v>#DIV/0!</v>
      </c>
      <c r="Y13" s="25">
        <f t="shared" si="7"/>
        <v>-0.1289235307</v>
      </c>
      <c r="Z13" s="24">
        <f t="shared" si="8"/>
        <v>0.07826496935</v>
      </c>
      <c r="AA13" s="27">
        <f t="shared" si="9"/>
        <v>-0.1289235307</v>
      </c>
      <c r="AB13" s="28">
        <f t="shared" si="10"/>
        <v>0.110906805</v>
      </c>
      <c r="AC13" s="27">
        <f t="shared" si="11"/>
        <v>-0.3179317932</v>
      </c>
      <c r="AD13" s="28">
        <f t="shared" si="12"/>
        <v>0.2745713596</v>
      </c>
      <c r="AE13" s="27">
        <f t="shared" si="13"/>
        <v>0.5744680851</v>
      </c>
      <c r="AF13" s="27">
        <f>SUMIF('Win%'!$A$5:$A$21,"&gt;"&amp;$D13,'Win%'!$W$5:$W$21)/(SUMIF('Win%'!$A$5:$A$21,"&gt;"&amp;$D13,'Win%'!$W$5:$W$21)+SUMIF('Win%'!$A$5:$A$21,"&lt;"&amp;$D13,'Win%'!$W$5:$W$21))</f>
        <v>0.4455445545</v>
      </c>
      <c r="AG13" s="27">
        <f t="shared" si="14"/>
        <v>0.4651162791</v>
      </c>
      <c r="AH13" s="27">
        <f>SUMIF('Win%'!$A$5:$A$21,"&lt;"&amp;$D13,'Win%'!$W$5:$W$21)/(SUMIF('Win%'!$A$5:$A$21,"&gt;"&amp;$D13,'Win%'!$W$5:$W$21)+SUMIF('Win%'!$A$5:$A$21,"&lt;"&amp;$D13,'Win%'!$W$5:$W$21))</f>
        <v>0.5544554455</v>
      </c>
      <c r="AI13" s="27">
        <f t="shared" si="15"/>
        <v>0.512195122</v>
      </c>
      <c r="AJ13" s="27">
        <f>SUMIF('Win%'!$A$5:$A$21,"&gt;"&amp;$G13,'Win%'!$W$5:$W$21)/(SUMIF('Win%'!$A$5:$A$21,"&gt;"&amp;$G13,'Win%'!$W$5:$W$21)+SUMIF('Win%'!$A$5:$A$21,"&lt;"&amp;$G13,'Win%'!$W$5:$W$21))</f>
        <v>0.3</v>
      </c>
      <c r="AK13" s="27">
        <f t="shared" si="16"/>
        <v>0.5348837209</v>
      </c>
      <c r="AL13" s="27">
        <f>SUMIF('Win%'!$A$5:$A$21,"&lt;"&amp;$G13,'Win%'!$W$5:$W$21)/(SUMIF('Win%'!$A$5:$A$21,"&gt;"&amp;$G13,'Win%'!$W$5:$W$21)+SUMIF('Win%'!$A$5:$A$21,"&lt;"&amp;$G13,'Win%'!$W$5:$W$21))</f>
        <v>0.7</v>
      </c>
      <c r="AM13" s="27" t="str">
        <f t="shared" si="17"/>
        <v>#REF!</v>
      </c>
      <c r="AN13" s="27" t="str">
        <f>SUMIF('Win%'!$A$5:$A$21,"&gt;"&amp;#REF!,'Win%'!$W$5:$W$21)/(SUMIF('Win%'!$A$5:$A$21,"&gt;"&amp;#REF!,'Win%'!$W$5:$W$21)+SUMIF('Win%'!$A$5:$A$21,"&lt;"&amp;#REF!,'Win%'!$W$5:$W$21))</f>
        <v>#DIV/0!</v>
      </c>
      <c r="AO13" s="27" t="str">
        <f t="shared" si="18"/>
        <v>#REF!</v>
      </c>
      <c r="AP13" s="28" t="str">
        <f t="shared" si="29"/>
        <v>#DIV/0!</v>
      </c>
      <c r="AQ13" s="27">
        <f t="shared" si="19"/>
        <v>0.5744680851</v>
      </c>
      <c r="AR13" s="27">
        <f>SUMIF('Win%'!$A$5:$A$21,"&gt;"&amp;$J13,'Win%'!$W$5:$W$21)/(SUMIF('Win%'!$A$5:$A$21,"&gt;"&amp;$J13,'Win%'!$W$5:$W$21)+SUMIF('Win%'!$A$5:$A$21,"&lt;"&amp;$J13,'Win%'!$W$5:$W$21))</f>
        <v>0.4455445545</v>
      </c>
      <c r="AS13" s="27">
        <f t="shared" si="20"/>
        <v>0.4761904762</v>
      </c>
      <c r="AT13" s="28">
        <f t="shared" si="30"/>
        <v>0.5544554455</v>
      </c>
      <c r="AU13" s="27">
        <f t="shared" si="21"/>
        <v>1</v>
      </c>
      <c r="AV13" s="27" t="str">
        <f>SUMIF('Win%'!$A$5:$A$21,"&gt;"&amp;$M13,'Win%'!$W$5:$W$21)/(SUMIF('Win%'!$A$5:$A$21,"&gt;"&amp;$M13,'Win%'!$W$5:$W$21)+SUMIF('Win%'!$A$5:$A$21,"&lt;"&amp;$M13,'Win%'!$W$5:$W$21))</f>
        <v>#DIV/0!</v>
      </c>
      <c r="AW13" s="27">
        <f t="shared" si="22"/>
        <v>1</v>
      </c>
      <c r="AX13" s="28" t="str">
        <f t="shared" si="31"/>
        <v>#DIV/0!</v>
      </c>
      <c r="AY13" s="27">
        <f t="shared" si="23"/>
        <v>0.5555555556</v>
      </c>
      <c r="AZ13" s="27">
        <f>SUMIF('Win%'!$A$5:$A$21,"&gt;"&amp;$P13,'Win%'!$W$5:$W$21)/(SUMIF('Win%'!$A$5:$A$21,"&gt;"&amp;$P13,'Win%'!$W$5:$W$21)+SUMIF('Win%'!$A$5:$A$21,"&lt;"&amp;$P13,'Win%'!$W$5:$W$21))</f>
        <v>0.2376237624</v>
      </c>
      <c r="BA13" s="27">
        <f t="shared" si="24"/>
        <v>0.487804878</v>
      </c>
      <c r="BB13" s="28">
        <f t="shared" si="32"/>
        <v>0.7623762376</v>
      </c>
      <c r="BD13" s="29"/>
    </row>
    <row r="14">
      <c r="A14" s="40" t="s">
        <v>28</v>
      </c>
      <c r="B14" s="53" t="s">
        <v>43</v>
      </c>
      <c r="C14" s="32" t="s">
        <v>44</v>
      </c>
      <c r="D14" s="19">
        <v>8.5</v>
      </c>
      <c r="E14" s="33">
        <v>100.0</v>
      </c>
      <c r="F14" s="33">
        <v>-120.0</v>
      </c>
      <c r="G14" s="19">
        <v>8.5</v>
      </c>
      <c r="H14" s="33">
        <v>-110.0</v>
      </c>
      <c r="I14" s="33">
        <v>-110.0</v>
      </c>
      <c r="J14" s="19">
        <v>8.5</v>
      </c>
      <c r="K14" s="33">
        <v>-105.0</v>
      </c>
      <c r="L14" s="33">
        <v>-115.0</v>
      </c>
      <c r="M14" s="19"/>
      <c r="N14" s="33"/>
      <c r="O14" s="33"/>
      <c r="P14" s="19">
        <v>10.5</v>
      </c>
      <c r="Q14" s="33">
        <v>-160.0</v>
      </c>
      <c r="R14" s="33">
        <v>135.0</v>
      </c>
      <c r="S14" s="34">
        <f t="shared" si="1"/>
        <v>-0.01</v>
      </c>
      <c r="T14" s="24">
        <f t="shared" si="2"/>
        <v>-0.03545454545</v>
      </c>
      <c r="U14" s="25">
        <f t="shared" si="3"/>
        <v>-0.03380952381</v>
      </c>
      <c r="V14" s="24">
        <f t="shared" si="4"/>
        <v>-0.01380952381</v>
      </c>
      <c r="W14" s="26" t="str">
        <f t="shared" si="5"/>
        <v>#DIV/0!</v>
      </c>
      <c r="X14" s="26" t="str">
        <f t="shared" si="6"/>
        <v>#DIV/0!</v>
      </c>
      <c r="Y14" s="25">
        <f t="shared" si="7"/>
        <v>-0.02219512195</v>
      </c>
      <c r="Z14" s="24">
        <f t="shared" si="8"/>
        <v>-0.02488372093</v>
      </c>
      <c r="AA14" s="27">
        <f t="shared" si="9"/>
        <v>-0.01</v>
      </c>
      <c r="AB14" s="28">
        <f t="shared" si="10"/>
        <v>-0.02471593006</v>
      </c>
      <c r="AC14" s="27">
        <f t="shared" si="11"/>
        <v>-0.5353846154</v>
      </c>
      <c r="AD14" s="28">
        <f t="shared" si="12"/>
        <v>0.4944680851</v>
      </c>
      <c r="AE14" s="27">
        <f t="shared" si="13"/>
        <v>0.5</v>
      </c>
      <c r="AF14" s="27">
        <f>SUMIF('Win%'!$A$5:$A$21,"&gt;"&amp;$D14,'Win%'!$X$5:$X$21)/(SUMIF('Win%'!$A$5:$A$21,"&gt;"&amp;$D14,'Win%'!$X$5:$X$21)+SUMIF('Win%'!$A$5:$A$21,"&lt;"&amp;$D14,'Win%'!$X$5:$X$21))</f>
        <v>0.49</v>
      </c>
      <c r="AG14" s="27">
        <f t="shared" si="14"/>
        <v>0.5454545455</v>
      </c>
      <c r="AH14" s="27">
        <f>SUMIF('Win%'!$A$5:$A$21,"&lt;"&amp;$D14,'Win%'!$X$5:$X$21)/(SUMIF('Win%'!$A$5:$A$21,"&gt;"&amp;$D14,'Win%'!$X$5:$X$21)+SUMIF('Win%'!$A$5:$A$21,"&lt;"&amp;$D14,'Win%'!$X$5:$X$21))</f>
        <v>0.51</v>
      </c>
      <c r="AI14" s="27">
        <f t="shared" si="15"/>
        <v>0.5238095238</v>
      </c>
      <c r="AJ14" s="27">
        <f>SUMIF('Win%'!$A$5:$A$21,"&gt;"&amp;$G14,'Win%'!$X$5:$X$21)/(SUMIF('Win%'!$A$5:$A$21,"&gt;"&amp;$G14,'Win%'!$X$5:$X$21)+SUMIF('Win%'!$A$5:$A$21,"&lt;"&amp;$G14,'Win%'!$X$5:$X$21))</f>
        <v>0.49</v>
      </c>
      <c r="AK14" s="27">
        <f t="shared" si="16"/>
        <v>0.5238095238</v>
      </c>
      <c r="AL14" s="27">
        <f>SUMIF('Win%'!$A$5:$A$21,"&lt;"&amp;$G14,'Win%'!$X$5:$X$21)/(SUMIF('Win%'!$A$5:$A$21,"&gt;"&amp;$G14,'Win%'!$X$5:$X$21)+SUMIF('Win%'!$A$5:$A$21,"&lt;"&amp;$G14,'Win%'!$X$5:$X$21))</f>
        <v>0.51</v>
      </c>
      <c r="AM14" s="27" t="str">
        <f t="shared" si="17"/>
        <v>#REF!</v>
      </c>
      <c r="AN14" s="27" t="str">
        <f>SUMIF('Win%'!$A$5:$A$21,"&gt;"&amp;#REF!,'Win%'!$X$5:$X$21)/(SUMIF('Win%'!$A$5:$A$21,"&gt;"&amp;#REF!,'Win%'!$X$5:$X$21)+SUMIF('Win%'!$A$5:$A$21,"&lt;"&amp;#REF!,'Win%'!$X$5:$X$21))</f>
        <v>#DIV/0!</v>
      </c>
      <c r="AO14" s="27" t="str">
        <f t="shared" si="18"/>
        <v>#REF!</v>
      </c>
      <c r="AP14" s="28" t="str">
        <f t="shared" si="29"/>
        <v>#DIV/0!</v>
      </c>
      <c r="AQ14" s="27">
        <f t="shared" si="19"/>
        <v>0.512195122</v>
      </c>
      <c r="AR14" s="27">
        <f>SUMIF('Win%'!$A$5:$A$21,"&gt;"&amp;$J14,'Win%'!$X$5:$X$21)/(SUMIF('Win%'!$A$5:$A$21,"&gt;"&amp;$J14,'Win%'!$X$5:$X$21)+SUMIF('Win%'!$A$5:$A$21,"&lt;"&amp;$J14,'Win%'!$X$5:$X$21))</f>
        <v>0.49</v>
      </c>
      <c r="AS14" s="27">
        <f t="shared" si="20"/>
        <v>0.5348837209</v>
      </c>
      <c r="AT14" s="28">
        <f t="shared" si="30"/>
        <v>0.51</v>
      </c>
      <c r="AU14" s="27">
        <f t="shared" si="21"/>
        <v>1</v>
      </c>
      <c r="AV14" s="27" t="str">
        <f>SUMIF('Win%'!$A$5:$A$21,"&gt;"&amp;$M14,'Win%'!$X$5:$X$21)/(SUMIF('Win%'!$A$5:$A$21,"&gt;"&amp;$M14,'Win%'!$X$5:$X$21)+SUMIF('Win%'!$A$5:$A$21,"&lt;"&amp;$M14,'Win%'!$X$5:$X$21))</f>
        <v>#DIV/0!</v>
      </c>
      <c r="AW14" s="27">
        <f t="shared" si="22"/>
        <v>1</v>
      </c>
      <c r="AX14" s="28" t="str">
        <f t="shared" si="31"/>
        <v>#DIV/0!</v>
      </c>
      <c r="AY14" s="27">
        <f t="shared" si="23"/>
        <v>0.6153846154</v>
      </c>
      <c r="AZ14" s="27">
        <f>SUMIF('Win%'!$A$5:$A$21,"&gt;"&amp;$P14,'Win%'!$X$5:$X$21)/(SUMIF('Win%'!$A$5:$A$21,"&gt;"&amp;$P14,'Win%'!$X$5:$X$21)+SUMIF('Win%'!$A$5:$A$21,"&lt;"&amp;$P14,'Win%'!$X$5:$X$21))</f>
        <v>0.08</v>
      </c>
      <c r="BA14" s="27">
        <f t="shared" si="24"/>
        <v>0.4255319149</v>
      </c>
      <c r="BB14" s="28">
        <f t="shared" si="32"/>
        <v>0.92</v>
      </c>
      <c r="BD14" s="29"/>
    </row>
    <row r="15">
      <c r="A15" s="54" t="s">
        <v>45</v>
      </c>
      <c r="B15" s="55" t="s">
        <v>46</v>
      </c>
      <c r="C15" s="18" t="s">
        <v>47</v>
      </c>
      <c r="D15" s="19">
        <v>3.5</v>
      </c>
      <c r="E15" s="20">
        <v>-160.0</v>
      </c>
      <c r="F15" s="20">
        <v>135.0</v>
      </c>
      <c r="G15" s="19">
        <v>4.0</v>
      </c>
      <c r="H15" s="20">
        <v>105.0</v>
      </c>
      <c r="I15" s="20">
        <v>-125.0</v>
      </c>
      <c r="J15" s="19">
        <v>3.5</v>
      </c>
      <c r="K15" s="20">
        <v>-150.0</v>
      </c>
      <c r="L15" s="20">
        <v>125.0</v>
      </c>
      <c r="M15" s="19"/>
      <c r="N15" s="20"/>
      <c r="O15" s="20"/>
      <c r="P15" s="19">
        <v>4.5</v>
      </c>
      <c r="Q15" s="20">
        <v>-110.0</v>
      </c>
      <c r="R15" s="20">
        <v>-110.0</v>
      </c>
      <c r="S15" s="23">
        <f t="shared" si="1"/>
        <v>0.06138306138</v>
      </c>
      <c r="T15" s="24">
        <f t="shared" si="2"/>
        <v>-0.1022995917</v>
      </c>
      <c r="U15" s="25">
        <f t="shared" si="3"/>
        <v>0.08552845528</v>
      </c>
      <c r="V15" s="24">
        <f t="shared" si="4"/>
        <v>-0.1288888889</v>
      </c>
      <c r="W15" s="26" t="str">
        <f t="shared" si="5"/>
        <v>#DIV/0!</v>
      </c>
      <c r="X15" s="26" t="str">
        <f t="shared" si="6"/>
        <v>#DIV/0!</v>
      </c>
      <c r="Y15" s="25">
        <f t="shared" si="7"/>
        <v>0.07676767677</v>
      </c>
      <c r="Z15" s="24">
        <f t="shared" si="8"/>
        <v>-0.1212121212</v>
      </c>
      <c r="AA15" s="27">
        <f t="shared" si="9"/>
        <v>0.08552845528</v>
      </c>
      <c r="AB15" s="28">
        <f t="shared" si="10"/>
        <v>-0.1174668673</v>
      </c>
      <c r="AC15" s="27">
        <f t="shared" si="11"/>
        <v>-0.08946608947</v>
      </c>
      <c r="AD15" s="28">
        <f t="shared" si="12"/>
        <v>0.04184704185</v>
      </c>
      <c r="AE15" s="27">
        <f t="shared" si="13"/>
        <v>0.6153846154</v>
      </c>
      <c r="AF15" s="27">
        <f>SUMIF('Win%'!$A$5:$A$21,"&gt;"&amp;$D15,'Win%'!$J$5:$J$21)/(SUMIF('Win%'!$A$5:$A$21,"&gt;"&amp;$D15,'Win%'!$J$5:$J$21)+SUMIF('Win%'!$A$5:$A$21,"&lt;"&amp;$D15,'Win%'!$J$5:$J$21))</f>
        <v>0.6767676768</v>
      </c>
      <c r="AG15" s="27">
        <f t="shared" si="14"/>
        <v>0.4255319149</v>
      </c>
      <c r="AH15" s="27">
        <f>SUMIF('Win%'!$A$5:$A$21,"&lt;"&amp;$D15,'Win%'!$J$5:$J$21)/(SUMIF('Win%'!$A$5:$A$21,"&gt;"&amp;$D15,'Win%'!$J$5:$J$21)+SUMIF('Win%'!$A$5:$A$21,"&lt;"&amp;$D15,'Win%'!$J$5:$J$21))</f>
        <v>0.3232323232</v>
      </c>
      <c r="AI15" s="27">
        <f t="shared" si="15"/>
        <v>0.487804878</v>
      </c>
      <c r="AJ15" s="27">
        <f>SUMIF('Win%'!$A$5:$A$21,"&gt;"&amp;$G15,'Win%'!$J$5:$J$21)/(SUMIF('Win%'!$A$5:$A$21,"&gt;"&amp;$G15,'Win%'!$J$5:$J$21)+SUMIF('Win%'!$A$5:$A$21,"&lt;"&amp;$G15,'Win%'!$J$5:$J$21))</f>
        <v>0.5733333333</v>
      </c>
      <c r="AK15" s="27">
        <f t="shared" si="16"/>
        <v>0.5555555556</v>
      </c>
      <c r="AL15" s="27">
        <f>SUMIF('Win%'!$A$5:$A$21,"&lt;"&amp;$G15,'Win%'!$J$5:$J$21)/(SUMIF('Win%'!$A$5:$A$21,"&gt;"&amp;$G15,'Win%'!$J$5:$J$21)+SUMIF('Win%'!$A$5:$A$21,"&lt;"&amp;$G15,'Win%'!$J$5:$J$21))</f>
        <v>0.4266666667</v>
      </c>
      <c r="AM15" s="27" t="str">
        <f t="shared" si="17"/>
        <v>#REF!</v>
      </c>
      <c r="AN15" s="27" t="str">
        <f>SUMIF('Win%'!$A$5:$A$21,"&gt;"&amp;#REF!,'Win%'!$J$5:$J$21)/(SUMIF('Win%'!$A$5:$A$21,"&gt;"&amp;#REF!,'Win%'!$J$5:$J$21)+SUMIF('Win%'!$A$5:$A$21,"&lt;"&amp;#REF!,'Win%'!$J$5:$J$21))</f>
        <v>#DIV/0!</v>
      </c>
      <c r="AO15" s="27" t="str">
        <f t="shared" si="18"/>
        <v>#REF!</v>
      </c>
      <c r="AP15" s="28" t="str">
        <f t="shared" si="29"/>
        <v>#DIV/0!</v>
      </c>
      <c r="AQ15" s="27">
        <f t="shared" si="19"/>
        <v>0.6</v>
      </c>
      <c r="AR15" s="27">
        <f>SUMIF('Win%'!$A$5:$A$21,"&gt;"&amp;$J15,'Win%'!$J$5:$J$21)/(SUMIF('Win%'!$A$5:$A$21,"&gt;"&amp;$J15,'Win%'!$J$5:$J$21)+SUMIF('Win%'!$A$5:$A$21,"&lt;"&amp;$J15,'Win%'!$J$5:$J$21))</f>
        <v>0.6767676768</v>
      </c>
      <c r="AS15" s="27">
        <f t="shared" si="20"/>
        <v>0.4444444444</v>
      </c>
      <c r="AT15" s="28">
        <f t="shared" si="30"/>
        <v>0.3232323232</v>
      </c>
      <c r="AU15" s="27">
        <f t="shared" si="21"/>
        <v>1</v>
      </c>
      <c r="AV15" s="27" t="str">
        <f>SUMIF('Win%'!$A$5:$A$21,"&gt;"&amp;$M15,'Win%'!$J$5:$J$21)/(SUMIF('Win%'!$A$5:$A$21,"&gt;"&amp;$M15,'Win%'!$J$5:$J$21)+SUMIF('Win%'!$A$5:$A$21,"&lt;"&amp;$M15,'Win%'!$J$5:$J$21))</f>
        <v>#DIV/0!</v>
      </c>
      <c r="AW15" s="27">
        <f t="shared" si="22"/>
        <v>1</v>
      </c>
      <c r="AX15" s="28" t="str">
        <f t="shared" si="31"/>
        <v>#DIV/0!</v>
      </c>
      <c r="AY15" s="27">
        <f t="shared" si="23"/>
        <v>0.5238095238</v>
      </c>
      <c r="AZ15" s="27">
        <f>SUMIF('Win%'!$A$5:$A$21,"&gt;"&amp;$P15,'Win%'!$J$5:$J$21)/(SUMIF('Win%'!$A$5:$A$21,"&gt;"&amp;$P15,'Win%'!$J$5:$J$21)+SUMIF('Win%'!$A$5:$A$21,"&lt;"&amp;$P15,'Win%'!$J$5:$J$21))</f>
        <v>0.4343434343</v>
      </c>
      <c r="BA15" s="27">
        <f t="shared" si="24"/>
        <v>0.5238095238</v>
      </c>
      <c r="BB15" s="28">
        <f t="shared" si="32"/>
        <v>0.5656565657</v>
      </c>
      <c r="BD15" s="29"/>
    </row>
    <row r="16">
      <c r="A16" s="54" t="s">
        <v>45</v>
      </c>
      <c r="B16" s="56" t="s">
        <v>48</v>
      </c>
      <c r="C16" s="32" t="s">
        <v>49</v>
      </c>
      <c r="D16" s="19">
        <v>7.5</v>
      </c>
      <c r="E16" s="33">
        <v>105.0</v>
      </c>
      <c r="F16" s="33">
        <v>-130.0</v>
      </c>
      <c r="G16" s="19">
        <v>7.0</v>
      </c>
      <c r="H16" s="33">
        <v>-115.0</v>
      </c>
      <c r="I16" s="33">
        <v>-105.0</v>
      </c>
      <c r="J16" s="19">
        <v>7.5</v>
      </c>
      <c r="K16" s="33">
        <v>105.0</v>
      </c>
      <c r="L16" s="33">
        <v>-125.0</v>
      </c>
      <c r="M16" s="19"/>
      <c r="N16" s="33"/>
      <c r="O16" s="33"/>
      <c r="P16" s="19">
        <v>9.5</v>
      </c>
      <c r="Q16" s="33">
        <v>-160.0</v>
      </c>
      <c r="R16" s="33">
        <v>135.0</v>
      </c>
      <c r="S16" s="34">
        <f t="shared" si="1"/>
        <v>0.03219512195</v>
      </c>
      <c r="T16" s="24">
        <f t="shared" si="2"/>
        <v>-0.0852173913</v>
      </c>
      <c r="U16" s="25">
        <f t="shared" si="3"/>
        <v>0.1493268054</v>
      </c>
      <c r="V16" s="24">
        <f t="shared" si="4"/>
        <v>-0.1964056483</v>
      </c>
      <c r="W16" s="26" t="str">
        <f t="shared" si="5"/>
        <v>#DIV/0!</v>
      </c>
      <c r="X16" s="26" t="str">
        <f t="shared" si="6"/>
        <v>#DIV/0!</v>
      </c>
      <c r="Y16" s="25">
        <f t="shared" si="7"/>
        <v>0.03219512195</v>
      </c>
      <c r="Z16" s="24">
        <f t="shared" si="8"/>
        <v>-0.07555555556</v>
      </c>
      <c r="AA16" s="27">
        <f t="shared" si="9"/>
        <v>0.1493268054</v>
      </c>
      <c r="AB16" s="28">
        <f t="shared" si="10"/>
        <v>-0.1190595317</v>
      </c>
      <c r="AC16" s="27">
        <f t="shared" si="11"/>
        <v>-0.4953846154</v>
      </c>
      <c r="AD16" s="28">
        <f t="shared" si="12"/>
        <v>0.4544680851</v>
      </c>
      <c r="AE16" s="27">
        <f t="shared" si="13"/>
        <v>0.487804878</v>
      </c>
      <c r="AF16" s="27">
        <f>SUMIF('Win%'!$A$5:$A$21,"&gt;"&amp;$D16,'Win%'!$K$5:$K$21)/(SUMIF('Win%'!$A$5:$A$21,"&gt;"&amp;$D16,'Win%'!$K$5:$K$21)+SUMIF('Win%'!$A$5:$A$21,"&lt;"&amp;$D16,'Win%'!$K$5:$K$21))</f>
        <v>0.52</v>
      </c>
      <c r="AG16" s="27">
        <f t="shared" si="14"/>
        <v>0.5652173913</v>
      </c>
      <c r="AH16" s="27">
        <f>SUMIF('Win%'!$A$5:$A$21,"&lt;"&amp;$D16,'Win%'!$K$5:$K$21)/(SUMIF('Win%'!$A$5:$A$21,"&gt;"&amp;$D16,'Win%'!$K$5:$K$21)+SUMIF('Win%'!$A$5:$A$21,"&lt;"&amp;$D16,'Win%'!$K$5:$K$21))</f>
        <v>0.48</v>
      </c>
      <c r="AI16" s="27">
        <f t="shared" si="15"/>
        <v>0.5348837209</v>
      </c>
      <c r="AJ16" s="27">
        <f>SUMIF('Win%'!$A$5:$A$21,"&gt;"&amp;$G16,'Win%'!$K$5:$K$21)/(SUMIF('Win%'!$A$5:$A$21,"&gt;"&amp;$G16,'Win%'!$K$5:$K$21)+SUMIF('Win%'!$A$5:$A$21,"&lt;"&amp;$G16,'Win%'!$K$5:$K$21))</f>
        <v>0.6842105263</v>
      </c>
      <c r="AK16" s="27">
        <f t="shared" si="16"/>
        <v>0.512195122</v>
      </c>
      <c r="AL16" s="27">
        <f>SUMIF('Win%'!$A$5:$A$21,"&lt;"&amp;$G16,'Win%'!$K$5:$K$21)/(SUMIF('Win%'!$A$5:$A$21,"&gt;"&amp;$G16,'Win%'!$K$5:$K$21)+SUMIF('Win%'!$A$5:$A$21,"&lt;"&amp;$G16,'Win%'!$K$5:$K$21))</f>
        <v>0.3157894737</v>
      </c>
      <c r="AM16" s="27" t="str">
        <f t="shared" si="17"/>
        <v>#REF!</v>
      </c>
      <c r="AN16" s="27" t="str">
        <f>SUMIF('Win%'!$A$5:$A$21,"&gt;"&amp;#REF!,'Win%'!$K$5:$K$21)/(SUMIF('Win%'!$A$5:$A$21,"&gt;"&amp;#REF!,'Win%'!$K$5:$K$21)+SUMIF('Win%'!$A$5:$A$21,"&lt;"&amp;#REF!,'Win%'!$K$5:$K$21))</f>
        <v>#DIV/0!</v>
      </c>
      <c r="AO16" s="27" t="str">
        <f t="shared" si="18"/>
        <v>#REF!</v>
      </c>
      <c r="AP16" s="28" t="str">
        <f t="shared" si="29"/>
        <v>#DIV/0!</v>
      </c>
      <c r="AQ16" s="27">
        <f t="shared" si="19"/>
        <v>0.487804878</v>
      </c>
      <c r="AR16" s="27">
        <f>SUMIF('Win%'!$A$5:$A$21,"&gt;"&amp;$J16,'Win%'!$K$5:$K$21)/(SUMIF('Win%'!$A$5:$A$21,"&gt;"&amp;$J16,'Win%'!$K$5:$K$21)+SUMIF('Win%'!$A$5:$A$21,"&lt;"&amp;$J16,'Win%'!$K$5:$K$21))</f>
        <v>0.52</v>
      </c>
      <c r="AS16" s="27">
        <f t="shared" si="20"/>
        <v>0.5555555556</v>
      </c>
      <c r="AT16" s="28">
        <f t="shared" si="30"/>
        <v>0.48</v>
      </c>
      <c r="AU16" s="27">
        <f t="shared" si="21"/>
        <v>1</v>
      </c>
      <c r="AV16" s="27" t="str">
        <f>SUMIF('Win%'!$A$5:$A$21,"&gt;"&amp;$M16,'Win%'!$K$5:$K$21)/(SUMIF('Win%'!$A$5:$A$21,"&gt;"&amp;$M16,'Win%'!$K$5:$K$21)+SUMIF('Win%'!$A$5:$A$21,"&lt;"&amp;$M16,'Win%'!$K$5:$K$21))</f>
        <v>#DIV/0!</v>
      </c>
      <c r="AW16" s="27">
        <f t="shared" si="22"/>
        <v>1</v>
      </c>
      <c r="AX16" s="28" t="str">
        <f t="shared" si="31"/>
        <v>#DIV/0!</v>
      </c>
      <c r="AY16" s="27">
        <f t="shared" si="23"/>
        <v>0.6153846154</v>
      </c>
      <c r="AZ16" s="27">
        <f>SUMIF('Win%'!$A$5:$A$21,"&gt;"&amp;$P16,'Win%'!$K$5:$K$21)/(SUMIF('Win%'!$A$5:$A$21,"&gt;"&amp;$P16,'Win%'!$K$5:$K$21)+SUMIF('Win%'!$A$5:$A$21,"&lt;"&amp;$P16,'Win%'!$K$5:$K$21))</f>
        <v>0.12</v>
      </c>
      <c r="BA16" s="27">
        <f t="shared" si="24"/>
        <v>0.4255319149</v>
      </c>
      <c r="BB16" s="28">
        <f t="shared" si="32"/>
        <v>0.88</v>
      </c>
      <c r="BD16" s="29"/>
    </row>
    <row r="17">
      <c r="A17" s="54" t="s">
        <v>45</v>
      </c>
      <c r="B17" s="57" t="s">
        <v>50</v>
      </c>
      <c r="C17" s="18" t="s">
        <v>51</v>
      </c>
      <c r="D17" s="19">
        <v>6.5</v>
      </c>
      <c r="E17" s="20">
        <v>-120.0</v>
      </c>
      <c r="F17" s="20">
        <v>100.0</v>
      </c>
      <c r="G17" s="19">
        <v>6.5</v>
      </c>
      <c r="H17" s="20">
        <v>-120.0</v>
      </c>
      <c r="I17" s="20">
        <v>100.0</v>
      </c>
      <c r="J17" s="19">
        <v>6.5</v>
      </c>
      <c r="K17" s="20">
        <v>-120.0</v>
      </c>
      <c r="L17" s="20">
        <v>100.0</v>
      </c>
      <c r="M17" s="19"/>
      <c r="N17" s="20"/>
      <c r="O17" s="20"/>
      <c r="P17" s="19">
        <v>6.5</v>
      </c>
      <c r="Q17" s="20">
        <v>115.0</v>
      </c>
      <c r="R17" s="20">
        <v>-135.0</v>
      </c>
      <c r="S17" s="23">
        <f t="shared" si="1"/>
        <v>-0.02545454545</v>
      </c>
      <c r="T17" s="24">
        <f t="shared" si="2"/>
        <v>-0.02</v>
      </c>
      <c r="U17" s="25">
        <f t="shared" si="3"/>
        <v>-0.02545454545</v>
      </c>
      <c r="V17" s="24">
        <f t="shared" si="4"/>
        <v>-0.02</v>
      </c>
      <c r="W17" s="26" t="str">
        <f t="shared" si="5"/>
        <v>#DIV/0!</v>
      </c>
      <c r="X17" s="26" t="str">
        <f t="shared" si="6"/>
        <v>#DIV/0!</v>
      </c>
      <c r="Y17" s="25">
        <f t="shared" si="7"/>
        <v>-0.02545454545</v>
      </c>
      <c r="Z17" s="24">
        <f t="shared" si="8"/>
        <v>-0.02</v>
      </c>
      <c r="AA17" s="27">
        <f t="shared" si="9"/>
        <v>-0.02545454545</v>
      </c>
      <c r="AB17" s="28">
        <f t="shared" si="10"/>
        <v>-0.02</v>
      </c>
      <c r="AC17" s="27">
        <f t="shared" si="11"/>
        <v>0.05488372093</v>
      </c>
      <c r="AD17" s="28">
        <f t="shared" si="12"/>
        <v>-0.09446808511</v>
      </c>
      <c r="AE17" s="27">
        <f t="shared" si="13"/>
        <v>0.5454545455</v>
      </c>
      <c r="AF17" s="27">
        <f>SUMIF('Win%'!$A$5:$A$21,"&gt;"&amp;$D17,'Win%'!$L$5:$L$21)/(SUMIF('Win%'!$A$5:$A$21,"&gt;"&amp;$D17,'Win%'!$L$5:$L$21)+SUMIF('Win%'!$A$5:$A$21,"&lt;"&amp;$D17,'Win%'!$L$5:$L$21))</f>
        <v>0.52</v>
      </c>
      <c r="AG17" s="27">
        <f t="shared" si="14"/>
        <v>0.5</v>
      </c>
      <c r="AH17" s="27">
        <f>SUMIF('Win%'!$A$5:$A$21,"&lt;"&amp;$D17,'Win%'!$L$5:$L$21)/(SUMIF('Win%'!$A$5:$A$21,"&gt;"&amp;$D17,'Win%'!$L$5:$L$21)+SUMIF('Win%'!$A$5:$A$21,"&lt;"&amp;$D17,'Win%'!$L$5:$L$21))</f>
        <v>0.48</v>
      </c>
      <c r="AI17" s="27">
        <f t="shared" si="15"/>
        <v>0.5454545455</v>
      </c>
      <c r="AJ17" s="27">
        <f>SUMIF('Win%'!$A$5:$A$21,"&gt;"&amp;$G17,'Win%'!$L$5:$L$21)/(SUMIF('Win%'!$A$5:$A$21,"&gt;"&amp;$G17,'Win%'!$L$5:$L$21)+SUMIF('Win%'!$A$5:$A$21,"&lt;"&amp;$G17,'Win%'!$L$5:$L$21))</f>
        <v>0.52</v>
      </c>
      <c r="AK17" s="27">
        <f t="shared" si="16"/>
        <v>0.5</v>
      </c>
      <c r="AL17" s="27">
        <f>SUMIF('Win%'!$A$5:$A$21,"&lt;"&amp;$G17,'Win%'!$L$5:$L$21)/(SUMIF('Win%'!$A$5:$A$21,"&gt;"&amp;$G17,'Win%'!$L$5:$L$21)+SUMIF('Win%'!$A$5:$A$21,"&lt;"&amp;$G17,'Win%'!$L$5:$L$21))</f>
        <v>0.48</v>
      </c>
      <c r="AM17" s="27" t="str">
        <f t="shared" si="17"/>
        <v>#REF!</v>
      </c>
      <c r="AN17" s="27" t="str">
        <f>SUMIF('Win%'!$A$5:$A$21,"&gt;"&amp;#REF!,'Win%'!$L$5:$L$21)/(SUMIF('Win%'!$A$5:$A$21,"&gt;"&amp;#REF!,'Win%'!$L$5:$L$21)+SUMIF('Win%'!$A$5:$A$21,"&lt;"&amp;#REF!,'Win%'!$L$5:$L$21))</f>
        <v>#DIV/0!</v>
      </c>
      <c r="AO17" s="27" t="str">
        <f t="shared" si="18"/>
        <v>#REF!</v>
      </c>
      <c r="AP17" s="28" t="str">
        <f t="shared" si="29"/>
        <v>#DIV/0!</v>
      </c>
      <c r="AQ17" s="27">
        <f t="shared" si="19"/>
        <v>0.5454545455</v>
      </c>
      <c r="AR17" s="27">
        <f>SUMIF('Win%'!$A$5:$A$21,"&gt;"&amp;$J17,'Win%'!$L$5:$L$21)/(SUMIF('Win%'!$A$5:$A$21,"&gt;"&amp;$J17,'Win%'!$L$5:$L$21)+SUMIF('Win%'!$A$5:$A$21,"&lt;"&amp;$J17,'Win%'!$L$5:$L$21))</f>
        <v>0.52</v>
      </c>
      <c r="AS17" s="27">
        <f t="shared" si="20"/>
        <v>0.5</v>
      </c>
      <c r="AT17" s="28">
        <f t="shared" si="30"/>
        <v>0.48</v>
      </c>
      <c r="AU17" s="27">
        <f t="shared" si="21"/>
        <v>1</v>
      </c>
      <c r="AV17" s="27" t="str">
        <f>SUMIF('Win%'!$A$5:$A$21,"&gt;"&amp;$M17,'Win%'!$L$5:$L$21)/(SUMIF('Win%'!$A$5:$A$21,"&gt;"&amp;$M17,'Win%'!$L$5:$L$21)+SUMIF('Win%'!$A$5:$A$21,"&lt;"&amp;$M17,'Win%'!$L$5:$L$21))</f>
        <v>#DIV/0!</v>
      </c>
      <c r="AW17" s="27">
        <f t="shared" si="22"/>
        <v>1</v>
      </c>
      <c r="AX17" s="28" t="str">
        <f t="shared" si="31"/>
        <v>#DIV/0!</v>
      </c>
      <c r="AY17" s="27">
        <f t="shared" si="23"/>
        <v>0.4651162791</v>
      </c>
      <c r="AZ17" s="27">
        <f>SUMIF('Win%'!$A$5:$A$21,"&gt;"&amp;$P17,'Win%'!$L$5:$L$21)/(SUMIF('Win%'!$A$5:$A$21,"&gt;"&amp;$P17,'Win%'!$L$5:$L$21)+SUMIF('Win%'!$A$5:$A$21,"&lt;"&amp;$P17,'Win%'!$L$5:$L$21))</f>
        <v>0.52</v>
      </c>
      <c r="BA17" s="27">
        <f t="shared" si="24"/>
        <v>0.5744680851</v>
      </c>
      <c r="BB17" s="28">
        <f t="shared" si="32"/>
        <v>0.48</v>
      </c>
      <c r="BD17" s="29"/>
    </row>
    <row r="18">
      <c r="A18" s="50" t="s">
        <v>38</v>
      </c>
      <c r="B18" s="58" t="s">
        <v>52</v>
      </c>
      <c r="C18" s="32" t="s">
        <v>53</v>
      </c>
      <c r="D18" s="19">
        <v>12.5</v>
      </c>
      <c r="E18" s="33">
        <v>105.0</v>
      </c>
      <c r="F18" s="33">
        <v>-125.0</v>
      </c>
      <c r="G18" s="19">
        <v>12.0</v>
      </c>
      <c r="H18" s="33">
        <v>-120.0</v>
      </c>
      <c r="I18" s="33">
        <v>100.0</v>
      </c>
      <c r="J18" s="19">
        <v>12.5</v>
      </c>
      <c r="K18" s="33">
        <v>105.0</v>
      </c>
      <c r="L18" s="33">
        <v>-125.0</v>
      </c>
      <c r="M18" s="19"/>
      <c r="N18" s="33"/>
      <c r="O18" s="33"/>
      <c r="P18" s="19">
        <v>10.5</v>
      </c>
      <c r="Q18" s="33">
        <v>-115.0</v>
      </c>
      <c r="R18" s="33">
        <v>-105.0</v>
      </c>
      <c r="S18" s="34">
        <f t="shared" si="1"/>
        <v>-0.03235933349</v>
      </c>
      <c r="T18" s="24">
        <f t="shared" si="2"/>
        <v>-0.01100110011</v>
      </c>
      <c r="U18" s="25">
        <f t="shared" si="3"/>
        <v>0.07616707617</v>
      </c>
      <c r="V18" s="24">
        <f t="shared" si="4"/>
        <v>-0.1216216216</v>
      </c>
      <c r="W18" s="26" t="str">
        <f t="shared" si="5"/>
        <v>#DIV/0!</v>
      </c>
      <c r="X18" s="26" t="str">
        <f t="shared" si="6"/>
        <v>#DIV/0!</v>
      </c>
      <c r="Y18" s="25">
        <f t="shared" si="7"/>
        <v>-0.03235933349</v>
      </c>
      <c r="Z18" s="24">
        <f t="shared" si="8"/>
        <v>-0.01100110011</v>
      </c>
      <c r="AA18" s="27">
        <f t="shared" si="9"/>
        <v>0.07616707617</v>
      </c>
      <c r="AB18" s="28">
        <f t="shared" si="10"/>
        <v>-0.04787460728</v>
      </c>
      <c r="AC18" s="27">
        <f t="shared" si="11"/>
        <v>0.3760073682</v>
      </c>
      <c r="AD18" s="28">
        <f t="shared" si="12"/>
        <v>-0.4230862111</v>
      </c>
      <c r="AE18" s="27">
        <f t="shared" si="13"/>
        <v>0.487804878</v>
      </c>
      <c r="AF18" s="27">
        <f>SUMIF('Win%'!$A$5:$A$21,"&gt;"&amp;$D18,'Win%'!$O$5:$O$21)/(SUMIF('Win%'!$A$5:$A$21,"&gt;"&amp;$D18,'Win%'!$O$5:$O$21)+SUMIF('Win%'!$A$5:$A$21,"&lt;"&amp;$D18,'Win%'!$O$5:$O$21))</f>
        <v>0.4554455446</v>
      </c>
      <c r="AG18" s="27">
        <f t="shared" si="14"/>
        <v>0.5555555556</v>
      </c>
      <c r="AH18" s="27">
        <f>SUMIF('Win%'!$A$5:$A$21,"&lt;"&amp;$D18,'Win%'!$O$5:$O$21)/(SUMIF('Win%'!$A$5:$A$21,"&gt;"&amp;$D18,'Win%'!$O$5:$O$21)+SUMIF('Win%'!$A$5:$A$21,"&lt;"&amp;$D18,'Win%'!$O$5:$O$21))</f>
        <v>0.5445544554</v>
      </c>
      <c r="AI18" s="27">
        <f t="shared" si="15"/>
        <v>0.5454545455</v>
      </c>
      <c r="AJ18" s="27">
        <f>SUMIF('Win%'!$A$5:$A$21,"&gt;"&amp;$G18,'Win%'!$O$5:$O$21)/(SUMIF('Win%'!$A$5:$A$21,"&gt;"&amp;$G18,'Win%'!$O$5:$O$21)+SUMIF('Win%'!$A$5:$A$21,"&lt;"&amp;$G18,'Win%'!$O$5:$O$21))</f>
        <v>0.6216216216</v>
      </c>
      <c r="AK18" s="27">
        <f t="shared" si="16"/>
        <v>0.5</v>
      </c>
      <c r="AL18" s="27">
        <f>SUMIF('Win%'!$A$5:$A$21,"&lt;"&amp;$G18,'Win%'!$O$5:$O$21)/(SUMIF('Win%'!$A$5:$A$21,"&gt;"&amp;$G18,'Win%'!$O$5:$O$21)+SUMIF('Win%'!$A$5:$A$21,"&lt;"&amp;$G18,'Win%'!$O$5:$O$21))</f>
        <v>0.3783783784</v>
      </c>
      <c r="AM18" s="27" t="str">
        <f t="shared" si="17"/>
        <v>#REF!</v>
      </c>
      <c r="AN18" s="27" t="str">
        <f>SUMIF('Win%'!$A$5:$A$21,"&gt;"&amp;#REF!,'Win%'!$O$5:$O$21)/(SUMIF('Win%'!$A$5:$A$21,"&gt;"&amp;#REF!,'Win%'!$O$5:$O$21)+SUMIF('Win%'!$A$5:$A$21,"&lt;"&amp;#REF!,'Win%'!$O$5:$O$21))</f>
        <v>#DIV/0!</v>
      </c>
      <c r="AO18" s="27" t="str">
        <f t="shared" si="18"/>
        <v>#REF!</v>
      </c>
      <c r="AP18" s="28" t="str">
        <f t="shared" si="29"/>
        <v>#DIV/0!</v>
      </c>
      <c r="AQ18" s="27">
        <f t="shared" si="19"/>
        <v>0.487804878</v>
      </c>
      <c r="AR18" s="27">
        <f>SUMIF('Win%'!$A$5:$A$21,"&gt;"&amp;$J18,'Win%'!$O$5:$O$21)/(SUMIF('Win%'!$A$5:$A$21,"&gt;"&amp;$J18,'Win%'!$O$5:$O$21)+SUMIF('Win%'!$A$5:$A$21,"&lt;"&amp;$J18,'Win%'!$O$5:$O$21))</f>
        <v>0.4554455446</v>
      </c>
      <c r="AS18" s="27">
        <f t="shared" si="20"/>
        <v>0.5555555556</v>
      </c>
      <c r="AT18" s="28">
        <f t="shared" si="30"/>
        <v>0.5445544554</v>
      </c>
      <c r="AU18" s="27">
        <f t="shared" si="21"/>
        <v>1</v>
      </c>
      <c r="AV18" s="27" t="str">
        <f>SUMIF('Win%'!$A$5:$A$21,"&gt;"&amp;$M18,'Win%'!$O$5:$O$21)/(SUMIF('Win%'!$A$5:$A$21,"&gt;"&amp;$M18,'Win%'!$O$5:$O$21)+SUMIF('Win%'!$A$5:$A$21,"&lt;"&amp;$M18,'Win%'!$O$5:$O$21))</f>
        <v>#DIV/0!</v>
      </c>
      <c r="AW18" s="27">
        <f t="shared" si="22"/>
        <v>1</v>
      </c>
      <c r="AX18" s="28" t="str">
        <f t="shared" si="31"/>
        <v>#DIV/0!</v>
      </c>
      <c r="AY18" s="27">
        <f t="shared" si="23"/>
        <v>0.5348837209</v>
      </c>
      <c r="AZ18" s="27">
        <f>SUMIF('Win%'!$A$5:$A$21,"&gt;"&amp;$P18,'Win%'!$O$5:$O$21)/(SUMIF('Win%'!$A$5:$A$21,"&gt;"&amp;$P18,'Win%'!$O$5:$O$21)+SUMIF('Win%'!$A$5:$A$21,"&lt;"&amp;$P18,'Win%'!$O$5:$O$21))</f>
        <v>0.9108910891</v>
      </c>
      <c r="BA18" s="27">
        <f t="shared" si="24"/>
        <v>0.512195122</v>
      </c>
      <c r="BB18" s="28">
        <f t="shared" si="32"/>
        <v>0.08910891089</v>
      </c>
      <c r="BD18" s="29"/>
    </row>
    <row r="19">
      <c r="A19" s="50" t="s">
        <v>38</v>
      </c>
      <c r="B19" s="59" t="s">
        <v>54</v>
      </c>
      <c r="C19" s="18" t="s">
        <v>55</v>
      </c>
      <c r="D19" s="19">
        <v>7.5</v>
      </c>
      <c r="E19" s="20">
        <v>-135.0</v>
      </c>
      <c r="F19" s="20">
        <v>115.0</v>
      </c>
      <c r="G19" s="19">
        <v>8.0</v>
      </c>
      <c r="H19" s="20">
        <v>100.0</v>
      </c>
      <c r="I19" s="20">
        <v>-120.0</v>
      </c>
      <c r="J19" s="19">
        <v>7.5</v>
      </c>
      <c r="K19" s="20">
        <v>-120.0</v>
      </c>
      <c r="L19" s="20">
        <v>100.0</v>
      </c>
      <c r="M19" s="19"/>
      <c r="N19" s="20"/>
      <c r="O19" s="20"/>
      <c r="P19" s="19">
        <v>8.5</v>
      </c>
      <c r="Q19" s="20">
        <v>-115.0</v>
      </c>
      <c r="R19" s="20">
        <v>-105.0</v>
      </c>
      <c r="S19" s="23">
        <f t="shared" si="1"/>
        <v>0.1022995917</v>
      </c>
      <c r="T19" s="24">
        <f t="shared" si="2"/>
        <v>-0.1418839558</v>
      </c>
      <c r="U19" s="25">
        <f t="shared" si="3"/>
        <v>0.06164383562</v>
      </c>
      <c r="V19" s="24">
        <f t="shared" si="4"/>
        <v>-0.1070983811</v>
      </c>
      <c r="W19" s="26" t="str">
        <f t="shared" si="5"/>
        <v>#DIV/0!</v>
      </c>
      <c r="X19" s="26" t="str">
        <f t="shared" si="6"/>
        <v>#DIV/0!</v>
      </c>
      <c r="Y19" s="25">
        <f t="shared" si="7"/>
        <v>0.1313131313</v>
      </c>
      <c r="Z19" s="24">
        <f t="shared" si="8"/>
        <v>-0.1767676768</v>
      </c>
      <c r="AA19" s="27">
        <f t="shared" si="9"/>
        <v>0.1313131313</v>
      </c>
      <c r="AB19" s="28">
        <f t="shared" si="10"/>
        <v>-0.1419166712</v>
      </c>
      <c r="AC19" s="27">
        <f t="shared" si="11"/>
        <v>-0.1207423068</v>
      </c>
      <c r="AD19" s="28">
        <f t="shared" si="12"/>
        <v>0.07366346391</v>
      </c>
      <c r="AE19" s="27">
        <f t="shared" si="13"/>
        <v>0.5744680851</v>
      </c>
      <c r="AF19" s="27">
        <f>SUMIF('Win%'!$A$5:$A$21,"&gt;"&amp;$D19,'Win%'!$Q$5:$Q$21)/(SUMIF('Win%'!$A$5:$A$21,"&gt;"&amp;$D19,'Win%'!$Q$5:$Q$21)+SUMIF('Win%'!$A$5:$A$21,"&lt;"&amp;$D19,'Win%'!$Q$5:$Q$21))</f>
        <v>0.6767676768</v>
      </c>
      <c r="AG19" s="27">
        <f t="shared" si="14"/>
        <v>0.4651162791</v>
      </c>
      <c r="AH19" s="27">
        <f>SUMIF('Win%'!$A$5:$A$21,"&lt;"&amp;$D19,'Win%'!$Q$5:$Q$21)/(SUMIF('Win%'!$A$5:$A$21,"&gt;"&amp;$D19,'Win%'!$Q$5:$Q$21)+SUMIF('Win%'!$A$5:$A$21,"&lt;"&amp;$D19,'Win%'!$Q$5:$Q$21))</f>
        <v>0.3232323232</v>
      </c>
      <c r="AI19" s="27">
        <f t="shared" si="15"/>
        <v>0.5</v>
      </c>
      <c r="AJ19" s="27">
        <f>SUMIF('Win%'!$A$5:$A$21,"&gt;"&amp;$G19,'Win%'!$Q$5:$Q$21)/(SUMIF('Win%'!$A$5:$A$21,"&gt;"&amp;$G19,'Win%'!$Q$5:$Q$21)+SUMIF('Win%'!$A$5:$A$21,"&lt;"&amp;$G19,'Win%'!$Q$5:$Q$21))</f>
        <v>0.5616438356</v>
      </c>
      <c r="AK19" s="27">
        <f t="shared" si="16"/>
        <v>0.5454545455</v>
      </c>
      <c r="AL19" s="27">
        <f>SUMIF('Win%'!$A$5:$A$21,"&lt;"&amp;$G19,'Win%'!$Q$5:$Q$21)/(SUMIF('Win%'!$A$5:$A$21,"&gt;"&amp;$G19,'Win%'!$Q$5:$Q$21)+SUMIF('Win%'!$A$5:$A$21,"&lt;"&amp;$G19,'Win%'!$Q$5:$Q$21))</f>
        <v>0.4383561644</v>
      </c>
      <c r="AM19" s="27" t="str">
        <f t="shared" si="17"/>
        <v>#REF!</v>
      </c>
      <c r="AN19" s="27" t="str">
        <f>SUMIF('Win%'!$A$5:$A$21,"&gt;"&amp;#REF!,'Win%'!$Q$5:$Q$21)/(SUMIF('Win%'!$A$5:$A$21,"&gt;"&amp;#REF!,'Win%'!$Q$5:$Q$21)+SUMIF('Win%'!$A$5:$A$21,"&lt;"&amp;#REF!,'Win%'!$Q$5:$Q$21))</f>
        <v>#DIV/0!</v>
      </c>
      <c r="AO19" s="27" t="str">
        <f t="shared" si="18"/>
        <v>#REF!</v>
      </c>
      <c r="AP19" s="28" t="str">
        <f t="shared" si="29"/>
        <v>#DIV/0!</v>
      </c>
      <c r="AQ19" s="27">
        <f t="shared" si="19"/>
        <v>0.5454545455</v>
      </c>
      <c r="AR19" s="27">
        <f>SUMIF('Win%'!$A$5:$A$21,"&gt;"&amp;$J19,'Win%'!$Q$5:$Q$21)/(SUMIF('Win%'!$A$5:$A$21,"&gt;"&amp;$J19,'Win%'!$Q$5:$Q$21)+SUMIF('Win%'!$A$5:$A$21,"&lt;"&amp;$J19,'Win%'!$Q$5:$Q$21))</f>
        <v>0.6767676768</v>
      </c>
      <c r="AS19" s="27">
        <f t="shared" si="20"/>
        <v>0.5</v>
      </c>
      <c r="AT19" s="28">
        <f t="shared" si="30"/>
        <v>0.3232323232</v>
      </c>
      <c r="AU19" s="27">
        <f t="shared" si="21"/>
        <v>1</v>
      </c>
      <c r="AV19" s="27" t="str">
        <f>SUMIF('Win%'!$A$5:$A$21,"&gt;"&amp;$M19,'Win%'!$Q$5:$Q$21)/(SUMIF('Win%'!$A$5:$A$21,"&gt;"&amp;$M19,'Win%'!$Q$5:$Q$21)+SUMIF('Win%'!$A$5:$A$21,"&lt;"&amp;$M19,'Win%'!$Q$5:$Q$21))</f>
        <v>#DIV/0!</v>
      </c>
      <c r="AW19" s="27">
        <f t="shared" si="22"/>
        <v>1</v>
      </c>
      <c r="AX19" s="28" t="str">
        <f t="shared" si="31"/>
        <v>#DIV/0!</v>
      </c>
      <c r="AY19" s="27">
        <f t="shared" si="23"/>
        <v>0.5348837209</v>
      </c>
      <c r="AZ19" s="27">
        <f>SUMIF('Win%'!$A$5:$A$21,"&gt;"&amp;$P19,'Win%'!$Q$5:$Q$21)/(SUMIF('Win%'!$A$5:$A$21,"&gt;"&amp;$P19,'Win%'!$Q$5:$Q$21)+SUMIF('Win%'!$A$5:$A$21,"&lt;"&amp;$P19,'Win%'!$Q$5:$Q$21))</f>
        <v>0.4141414141</v>
      </c>
      <c r="BA19" s="27">
        <f t="shared" si="24"/>
        <v>0.512195122</v>
      </c>
      <c r="BB19" s="28">
        <f t="shared" si="32"/>
        <v>0.5858585859</v>
      </c>
      <c r="BD19" s="29"/>
    </row>
    <row r="20">
      <c r="A20" s="60" t="s">
        <v>38</v>
      </c>
      <c r="B20" s="61" t="s">
        <v>56</v>
      </c>
      <c r="C20" s="32" t="s">
        <v>57</v>
      </c>
      <c r="D20" s="19">
        <v>9.5</v>
      </c>
      <c r="E20" s="33">
        <v>100.0</v>
      </c>
      <c r="F20" s="33">
        <v>-120.0</v>
      </c>
      <c r="G20" s="19">
        <v>9.5</v>
      </c>
      <c r="H20" s="33">
        <v>100.0</v>
      </c>
      <c r="I20" s="33">
        <v>-120.0</v>
      </c>
      <c r="J20" s="19">
        <v>9.5</v>
      </c>
      <c r="K20" s="33">
        <v>-105.0</v>
      </c>
      <c r="L20" s="33">
        <v>-115.0</v>
      </c>
      <c r="M20" s="19"/>
      <c r="N20" s="33"/>
      <c r="O20" s="33"/>
      <c r="P20" s="19">
        <v>9.5</v>
      </c>
      <c r="Q20" s="33">
        <v>-145.0</v>
      </c>
      <c r="R20" s="33">
        <v>125.0</v>
      </c>
      <c r="S20" s="34">
        <f t="shared" si="1"/>
        <v>-0.12</v>
      </c>
      <c r="T20" s="24">
        <f t="shared" si="2"/>
        <v>0.07454545455</v>
      </c>
      <c r="U20" s="25">
        <f t="shared" si="3"/>
        <v>-0.12</v>
      </c>
      <c r="V20" s="24">
        <f t="shared" si="4"/>
        <v>0.07454545455</v>
      </c>
      <c r="W20" s="26" t="str">
        <f t="shared" si="5"/>
        <v>#DIV/0!</v>
      </c>
      <c r="X20" s="26" t="str">
        <f t="shared" si="6"/>
        <v>#DIV/0!</v>
      </c>
      <c r="Y20" s="25">
        <f t="shared" si="7"/>
        <v>-0.132195122</v>
      </c>
      <c r="Z20" s="24">
        <f t="shared" si="8"/>
        <v>0.08511627907</v>
      </c>
      <c r="AA20" s="27">
        <f t="shared" si="9"/>
        <v>-0.12</v>
      </c>
      <c r="AB20" s="28">
        <f t="shared" si="10"/>
        <v>0.07806906272</v>
      </c>
      <c r="AC20" s="27">
        <f t="shared" si="11"/>
        <v>-0.2118367347</v>
      </c>
      <c r="AD20" s="28">
        <f t="shared" si="12"/>
        <v>0.1755555556</v>
      </c>
      <c r="AE20" s="27">
        <f t="shared" si="13"/>
        <v>0.5</v>
      </c>
      <c r="AF20" s="27">
        <f>SUMIF('Win%'!$A$5:$A$21,"&gt;"&amp;$D20,'Win%'!$P$5:$P$21)/(SUMIF('Win%'!$A$5:$A$21,"&gt;"&amp;$D20,'Win%'!$P$5:$P$21)+SUMIF('Win%'!$A$5:$A$21,"&lt;"&amp;$D20,'Win%'!$P$5:$P$21))</f>
        <v>0.38</v>
      </c>
      <c r="AG20" s="27">
        <f t="shared" si="14"/>
        <v>0.5454545455</v>
      </c>
      <c r="AH20" s="27">
        <f>SUMIF('Win%'!$A$5:$A$21,"&lt;"&amp;$D20,'Win%'!$P$5:$P$21)/(SUMIF('Win%'!$A$5:$A$21,"&gt;"&amp;$D20,'Win%'!$P$5:$P$21)+SUMIF('Win%'!$A$5:$A$21,"&lt;"&amp;$D20,'Win%'!$P$5:$P$21))</f>
        <v>0.62</v>
      </c>
      <c r="AI20" s="27">
        <f t="shared" si="15"/>
        <v>0.5</v>
      </c>
      <c r="AJ20" s="27">
        <f>SUMIF('Win%'!$A$5:$A$21,"&gt;"&amp;$G20,'Win%'!$P$5:$P$21)/(SUMIF('Win%'!$A$5:$A$21,"&gt;"&amp;$G20,'Win%'!$P$5:$P$21)+SUMIF('Win%'!$A$5:$A$21,"&lt;"&amp;$G20,'Win%'!$P$5:$P$21))</f>
        <v>0.38</v>
      </c>
      <c r="AK20" s="27">
        <f t="shared" si="16"/>
        <v>0.5454545455</v>
      </c>
      <c r="AL20" s="27">
        <f>SUMIF('Win%'!$A$5:$A$21,"&lt;"&amp;$G20,'Win%'!$P$5:$P$21)/(SUMIF('Win%'!$A$5:$A$21,"&gt;"&amp;$G20,'Win%'!$P$5:$P$21)+SUMIF('Win%'!$A$5:$A$21,"&lt;"&amp;$G20,'Win%'!$P$5:$P$21))</f>
        <v>0.62</v>
      </c>
      <c r="AM20" s="27" t="str">
        <f t="shared" si="17"/>
        <v>#REF!</v>
      </c>
      <c r="AN20" s="27" t="str">
        <f>SUMIF('Win%'!$A$5:$A$21,"&gt;"&amp;#REF!,'Win%'!$P$5:$P$21)/(SUMIF('Win%'!$A$5:$A$21,"&gt;"&amp;#REF!,'Win%'!$P$5:$P$21)+SUMIF('Win%'!$A$5:$A$21,"&lt;"&amp;#REF!,'Win%'!$P$5:$P$21))</f>
        <v>#DIV/0!</v>
      </c>
      <c r="AO20" s="27" t="str">
        <f t="shared" si="18"/>
        <v>#REF!</v>
      </c>
      <c r="AP20" s="28" t="str">
        <f t="shared" si="29"/>
        <v>#DIV/0!</v>
      </c>
      <c r="AQ20" s="27">
        <f t="shared" si="19"/>
        <v>0.512195122</v>
      </c>
      <c r="AR20" s="27">
        <f>SUMIF('Win%'!$A$5:$A$21,"&gt;"&amp;$J20,'Win%'!$P$5:$P$21)/(SUMIF('Win%'!$A$5:$A$21,"&gt;"&amp;$J20,'Win%'!$P$5:$P$21)+SUMIF('Win%'!$A$5:$A$21,"&lt;"&amp;$J20,'Win%'!$P$5:$P$21))</f>
        <v>0.38</v>
      </c>
      <c r="AS20" s="27">
        <f t="shared" si="20"/>
        <v>0.5348837209</v>
      </c>
      <c r="AT20" s="28">
        <f t="shared" si="30"/>
        <v>0.62</v>
      </c>
      <c r="AU20" s="27">
        <f t="shared" si="21"/>
        <v>1</v>
      </c>
      <c r="AV20" s="27" t="str">
        <f>SUMIF('Win%'!$A$5:$A$21,"&gt;"&amp;$M20,'Win%'!$P$5:$P$21)/(SUMIF('Win%'!$A$5:$A$21,"&gt;"&amp;$M20,'Win%'!$P$5:$P$21)+SUMIF('Win%'!$A$5:$A$21,"&lt;"&amp;$M20,'Win%'!$P$5:$P$21))</f>
        <v>#DIV/0!</v>
      </c>
      <c r="AW20" s="27">
        <f t="shared" si="22"/>
        <v>1</v>
      </c>
      <c r="AX20" s="28" t="str">
        <f t="shared" si="31"/>
        <v>#DIV/0!</v>
      </c>
      <c r="AY20" s="27">
        <f t="shared" si="23"/>
        <v>0.5918367347</v>
      </c>
      <c r="AZ20" s="27">
        <f>SUMIF('Win%'!$A$5:$A$21,"&gt;"&amp;$P20,'Win%'!$P$5:$P$21)/(SUMIF('Win%'!$A$5:$A$21,"&gt;"&amp;$P20,'Win%'!$P$5:$P$21)+SUMIF('Win%'!$A$5:$A$21,"&lt;"&amp;$P20,'Win%'!$P$5:$P$21))</f>
        <v>0.38</v>
      </c>
      <c r="BA20" s="27">
        <f t="shared" si="24"/>
        <v>0.4444444444</v>
      </c>
      <c r="BB20" s="28">
        <f t="shared" si="32"/>
        <v>0.62</v>
      </c>
      <c r="BD20" s="29"/>
    </row>
    <row r="21">
      <c r="A21" s="16" t="s">
        <v>14</v>
      </c>
      <c r="B21" s="62" t="s">
        <v>58</v>
      </c>
      <c r="C21" s="18" t="s">
        <v>59</v>
      </c>
      <c r="D21" s="19">
        <v>9.5</v>
      </c>
      <c r="E21" s="20">
        <v>120.0</v>
      </c>
      <c r="F21" s="20">
        <v>-140.0</v>
      </c>
      <c r="G21" s="19">
        <v>9.0</v>
      </c>
      <c r="H21" s="20">
        <v>100.0</v>
      </c>
      <c r="I21" s="20">
        <v>-120.0</v>
      </c>
      <c r="J21" s="19">
        <v>9.5</v>
      </c>
      <c r="K21" s="20">
        <v>110.0</v>
      </c>
      <c r="L21" s="20">
        <v>-130.0</v>
      </c>
      <c r="M21" s="19"/>
      <c r="N21" s="20"/>
      <c r="O21" s="20"/>
      <c r="P21" s="19">
        <v>10.5</v>
      </c>
      <c r="Q21" s="20">
        <v>-110.0</v>
      </c>
      <c r="R21" s="20">
        <v>-110.0</v>
      </c>
      <c r="S21" s="23">
        <f t="shared" si="1"/>
        <v>-0.1604278075</v>
      </c>
      <c r="T21" s="24">
        <f t="shared" si="2"/>
        <v>0.1225490196</v>
      </c>
      <c r="U21" s="25">
        <f t="shared" si="3"/>
        <v>-0.1202531646</v>
      </c>
      <c r="V21" s="24">
        <f t="shared" si="4"/>
        <v>0.0747986191</v>
      </c>
      <c r="W21" s="26" t="str">
        <f t="shared" si="5"/>
        <v>#DIV/0!</v>
      </c>
      <c r="X21" s="26" t="str">
        <f t="shared" si="6"/>
        <v>#DIV/0!</v>
      </c>
      <c r="Y21" s="25">
        <f t="shared" si="7"/>
        <v>-0.1820728291</v>
      </c>
      <c r="Z21" s="24">
        <f t="shared" si="8"/>
        <v>0.1406649616</v>
      </c>
      <c r="AA21" s="27">
        <f t="shared" si="9"/>
        <v>-0.1202531646</v>
      </c>
      <c r="AB21" s="28">
        <f t="shared" si="10"/>
        <v>0.1126708668</v>
      </c>
      <c r="AC21" s="27">
        <f t="shared" si="11"/>
        <v>-0.3963585434</v>
      </c>
      <c r="AD21" s="28">
        <f t="shared" si="12"/>
        <v>0.3487394958</v>
      </c>
      <c r="AE21" s="27">
        <f t="shared" si="13"/>
        <v>0.4545454545</v>
      </c>
      <c r="AF21" s="27">
        <f>SUMIF('Win%'!$A$5:$A$21,"&gt;"&amp;$D21,'Win%'!$AE$5:$AE$21)/(SUMIF('Win%'!$A$5:$A$21,"&gt;"&amp;$D21,'Win%'!$AE$5:$AE$21)+SUMIF('Win%'!$A$5:$A$21,"&lt;"&amp;$D21,'Win%'!$AE$5:$AE$21))</f>
        <v>0.2941176471</v>
      </c>
      <c r="AG21" s="27">
        <f t="shared" si="14"/>
        <v>0.5833333333</v>
      </c>
      <c r="AH21" s="27">
        <f>SUMIF('Win%'!$A$5:$A$21,"&lt;"&amp;$D21,'Win%'!$AE$5:$AE$21)/(SUMIF('Win%'!$A$5:$A$21,"&gt;"&amp;$D21,'Win%'!$AE$5:$AE$21)+SUMIF('Win%'!$A$5:$A$21,"&lt;"&amp;$D21,'Win%'!$AE$5:$AE$21))</f>
        <v>0.7058823529</v>
      </c>
      <c r="AI21" s="27">
        <f t="shared" si="15"/>
        <v>0.5</v>
      </c>
      <c r="AJ21" s="27">
        <f>SUMIF('Win%'!$A$5:$A$21,"&gt;"&amp;$G21,'Win%'!$AE$5:$AE$21)/(SUMIF('Win%'!$A$5:$A$21,"&gt;"&amp;$G21,'Win%'!$AE$5:$AE$21)+SUMIF('Win%'!$A$5:$A$21,"&lt;"&amp;$G21,'Win%'!$AE$5:$AE$21))</f>
        <v>0.3797468354</v>
      </c>
      <c r="AK21" s="27">
        <f t="shared" si="16"/>
        <v>0.5454545455</v>
      </c>
      <c r="AL21" s="27">
        <f>SUMIF('Win%'!$A$5:$A$21,"&lt;"&amp;$G21,'Win%'!$AE$5:$AE$21)/(SUMIF('Win%'!$A$5:$A$21,"&gt;"&amp;$G21,'Win%'!$AE$5:$AE$21)+SUMIF('Win%'!$A$5:$A$21,"&lt;"&amp;$G21,'Win%'!$AE$5:$AE$21))</f>
        <v>0.6202531646</v>
      </c>
      <c r="AM21" s="27" t="str">
        <f t="shared" si="17"/>
        <v>#REF!</v>
      </c>
      <c r="AN21" s="27" t="str">
        <f>SUMIF('Win%'!$A$5:$A$21,"&gt;"&amp;#REF!,'Win%'!$AE$5:$AE$21)/(SUMIF('Win%'!$A$5:$A$21,"&gt;"&amp;#REF!,'Win%'!$AE$5:$AE$21)+SUMIF('Win%'!$A$5:$A$21,"&lt;"&amp;#REF!,'Win%'!$AE$5:$AE$21))</f>
        <v>#DIV/0!</v>
      </c>
      <c r="AO21" s="27" t="str">
        <f t="shared" si="18"/>
        <v>#REF!</v>
      </c>
      <c r="AP21" s="28" t="str">
        <f>SUMIF('Win%'!$A$5:$A$21,"&lt;"&amp;#REF!,'Win%'!$AE$5:$AE$21)/(SUMIF('Win%'!$A$5:$A$21,"&gt;"&amp;#REF!,'Win%'!$AE$5:$AE$21)+SUMIF('Win%'!$A$5:$A$21,"&lt;"&amp;#REF!,'Win%'!$AE$5:$AE$21))</f>
        <v>#DIV/0!</v>
      </c>
      <c r="AQ21" s="27">
        <f t="shared" si="19"/>
        <v>0.4761904762</v>
      </c>
      <c r="AR21" s="27">
        <f>SUMIF('Win%'!$A$5:$A$21,"&gt;"&amp;$J21,'Win%'!$AE$5:$AE$21)/(SUMIF('Win%'!$A$5:$A$21,"&gt;"&amp;$J21,'Win%'!$AE$5:$AE$21)+SUMIF('Win%'!$A$5:$A$21,"&lt;"&amp;$J21,'Win%'!$AE$5:$AE$21))</f>
        <v>0.2941176471</v>
      </c>
      <c r="AS21" s="27">
        <f t="shared" si="20"/>
        <v>0.5652173913</v>
      </c>
      <c r="AT21" s="28">
        <f>SUMIF('Win%'!$A$5:$A$21,"&lt;"&amp;$J21,'Win%'!$AE$5:$AE$21)/(SUMIF('Win%'!$A$5:$A$21,"&gt;"&amp;$J21,'Win%'!$AE$5:$AE$21)+SUMIF('Win%'!$A$5:$A$21,"&lt;"&amp;$J21,'Win%'!$AE$5:$AE$21))</f>
        <v>0.7058823529</v>
      </c>
      <c r="AU21" s="27">
        <f t="shared" si="21"/>
        <v>1</v>
      </c>
      <c r="AV21" s="27" t="str">
        <f>SUMIF('Win%'!$A$5:$A$21,"&gt;"&amp;$M21,'Win%'!$AE$5:$AE$21)/(SUMIF('Win%'!$A$5:$A$21,"&gt;"&amp;$M21,'Win%'!$AE$5:$AE$21)+SUMIF('Win%'!$A$5:$A$21,"&lt;"&amp;$M21,'Win%'!$AE$5:$AE$21))</f>
        <v>#DIV/0!</v>
      </c>
      <c r="AW21" s="27">
        <f t="shared" si="22"/>
        <v>1</v>
      </c>
      <c r="AX21" s="28" t="str">
        <f>SUMIF('Win%'!$A$5:$A$21,"&lt;"&amp;$M21,'Win%'!$AE$5:$AE$21)/(SUMIF('Win%'!$A$5:$A$21,"&gt;"&amp;$M21,'Win%'!$AE$5:$AE$21)+SUMIF('Win%'!$A$5:$A$21,"&lt;"&amp;$M21,'Win%'!$AE$5:$AE$21))</f>
        <v>#DIV/0!</v>
      </c>
      <c r="AY21" s="27">
        <f t="shared" si="23"/>
        <v>0.5238095238</v>
      </c>
      <c r="AZ21" s="27">
        <f>SUMIF('Win%'!$A$5:$A$21,"&gt;"&amp;$P21,'Win%'!$AE$5:$AE$21)/(SUMIF('Win%'!$A$5:$A$21,"&gt;"&amp;$P21,'Win%'!$AE$5:$AE$21)+SUMIF('Win%'!$A$5:$A$21,"&lt;"&amp;$P21,'Win%'!$AE$5:$AE$21))</f>
        <v>0.1274509804</v>
      </c>
      <c r="BA21" s="27">
        <f t="shared" si="24"/>
        <v>0.5238095238</v>
      </c>
      <c r="BB21" s="28">
        <f>SUMIF('Win%'!$A$5:$A$21,"&lt;"&amp;$P21,'Win%'!$AE$5:$AE$21)/(SUMIF('Win%'!$A$5:$A$21,"&gt;"&amp;$P21,'Win%'!$AE$5:$AE$21)+SUMIF('Win%'!$A$5:$A$21,"&lt;"&amp;$P21,'Win%'!$AE$5:$AE$21))</f>
        <v>0.8725490196</v>
      </c>
      <c r="BD21" s="29"/>
    </row>
    <row r="22">
      <c r="A22" s="37" t="s">
        <v>23</v>
      </c>
      <c r="B22" s="63" t="s">
        <v>60</v>
      </c>
      <c r="C22" s="32" t="s">
        <v>61</v>
      </c>
      <c r="D22" s="19"/>
      <c r="E22" s="33"/>
      <c r="F22" s="33"/>
      <c r="G22" s="19">
        <v>9.5</v>
      </c>
      <c r="H22" s="33">
        <v>-110.0</v>
      </c>
      <c r="I22" s="33">
        <v>-110.0</v>
      </c>
      <c r="J22" s="19">
        <v>9.5</v>
      </c>
      <c r="K22" s="33">
        <v>-110.0</v>
      </c>
      <c r="L22" s="33">
        <v>-110.0</v>
      </c>
      <c r="M22" s="19"/>
      <c r="N22" s="33"/>
      <c r="O22" s="33"/>
      <c r="P22" s="19">
        <v>8.5</v>
      </c>
      <c r="Q22" s="33">
        <v>-135.0</v>
      </c>
      <c r="R22" s="33">
        <v>115.0</v>
      </c>
      <c r="S22" s="44" t="str">
        <f t="shared" si="1"/>
        <v>#DIV/0!</v>
      </c>
      <c r="T22" s="45" t="str">
        <f t="shared" si="2"/>
        <v>#DIV/0!</v>
      </c>
      <c r="U22" s="25">
        <f t="shared" si="3"/>
        <v>0.03174603175</v>
      </c>
      <c r="V22" s="24">
        <f t="shared" si="4"/>
        <v>-0.07936507937</v>
      </c>
      <c r="W22" s="26" t="str">
        <f t="shared" si="5"/>
        <v>#DIV/0!</v>
      </c>
      <c r="X22" s="26" t="str">
        <f t="shared" si="6"/>
        <v>#DIV/0!</v>
      </c>
      <c r="Y22" s="25">
        <f t="shared" si="7"/>
        <v>0.03174603175</v>
      </c>
      <c r="Z22" s="24">
        <f t="shared" si="8"/>
        <v>-0.07936507937</v>
      </c>
      <c r="AA22" s="46" t="str">
        <f t="shared" si="9"/>
        <v>#DIV/0!</v>
      </c>
      <c r="AB22" s="47" t="str">
        <f t="shared" si="10"/>
        <v>#DIV/0!</v>
      </c>
      <c r="AC22" s="27">
        <f t="shared" si="11"/>
        <v>0.2134107028</v>
      </c>
      <c r="AD22" s="28">
        <f t="shared" si="12"/>
        <v>-0.2529950669</v>
      </c>
      <c r="AE22" s="27">
        <f t="shared" si="13"/>
        <v>1</v>
      </c>
      <c r="AF22" s="27" t="str">
        <f>SUMIF('Win%'!$A$5:$A$21,"&gt;"&amp;$D22,'Win%'!$C$5:$C$21)/(SUMIF('Win%'!$A$5:$A$21,"&gt;"&amp;$D22,'Win%'!$C$5:$C$21)+SUMIF('Win%'!$A$5:$A$21,"&lt;"&amp;$D22,'Win%'!$C$5:$C$21))</f>
        <v>#DIV/0!</v>
      </c>
      <c r="AG22" s="27">
        <f t="shared" si="14"/>
        <v>1</v>
      </c>
      <c r="AH22" s="27" t="str">
        <f>SUMIF('Win%'!$A$5:$A$21,"&lt;"&amp;$D22,'Win%'!$C$5:$C$21)/(SUMIF('Win%'!$A$5:$A$21,"&gt;"&amp;$D22,'Win%'!$C$5:$C$21)+SUMIF('Win%'!$A$5:$A$21,"&lt;"&amp;$D22,'Win%'!$C$5:$C$21))</f>
        <v>#DIV/0!</v>
      </c>
      <c r="AI22" s="27">
        <f t="shared" si="15"/>
        <v>0.5238095238</v>
      </c>
      <c r="AJ22" s="27">
        <f>SUMIF('Win%'!$A$5:$A$21,"&gt;"&amp;$G22,'Win%'!$C$5:$C$21)/(SUMIF('Win%'!$A$5:$A$21,"&gt;"&amp;$G22,'Win%'!$C$5:$C$21)+SUMIF('Win%'!$A$5:$A$21,"&lt;"&amp;$G22,'Win%'!$C$5:$C$21))</f>
        <v>0.5555555556</v>
      </c>
      <c r="AK22" s="27">
        <f t="shared" si="16"/>
        <v>0.5238095238</v>
      </c>
      <c r="AL22" s="27">
        <f>SUMIF('Win%'!$A$5:$A$21,"&lt;"&amp;$G22,'Win%'!$C$5:$C$21)/(SUMIF('Win%'!$A$5:$A$21,"&gt;"&amp;$G22,'Win%'!$C$5:$C$21)+SUMIF('Win%'!$A$5:$A$21,"&lt;"&amp;$G22,'Win%'!$C$5:$C$21))</f>
        <v>0.4444444444</v>
      </c>
      <c r="AM22" s="27" t="str">
        <f t="shared" si="17"/>
        <v>#REF!</v>
      </c>
      <c r="AN22" s="27" t="str">
        <f>SUMIF('Win%'!$A$5:$A$21,"&gt;"&amp;#REF!,'Win%'!$C$5:$C$21)/(SUMIF('Win%'!$A$5:$A$21,"&gt;"&amp;#REF!,'Win%'!$C$5:$C$21)+SUMIF('Win%'!$A$5:$A$21,"&lt;"&amp;#REF!,'Win%'!$C$5:$C$21))</f>
        <v>#DIV/0!</v>
      </c>
      <c r="AO22" s="27" t="str">
        <f t="shared" si="18"/>
        <v>#REF!</v>
      </c>
      <c r="AP22" s="28" t="str">
        <f t="shared" ref="AP22:AP24" si="33">1-AN22</f>
        <v>#DIV/0!</v>
      </c>
      <c r="AQ22" s="27">
        <f t="shared" si="19"/>
        <v>0.5238095238</v>
      </c>
      <c r="AR22" s="27">
        <f>SUMIF('Win%'!$A$5:$A$21,"&gt;"&amp;$J22,'Win%'!$C$5:$C$21)/(SUMIF('Win%'!$A$5:$A$21,"&gt;"&amp;$J22,'Win%'!$C$5:$C$21)+SUMIF('Win%'!$A$5:$A$21,"&lt;"&amp;$J22,'Win%'!$C$5:$C$21))</f>
        <v>0.5555555556</v>
      </c>
      <c r="AS22" s="27">
        <f t="shared" si="20"/>
        <v>0.5238095238</v>
      </c>
      <c r="AT22" s="28">
        <f t="shared" ref="AT22:AT24" si="34">1-AR22</f>
        <v>0.4444444444</v>
      </c>
      <c r="AU22" s="27">
        <f t="shared" si="21"/>
        <v>1</v>
      </c>
      <c r="AV22" s="27" t="str">
        <f>SUMIF('Win%'!$A$5:$A$21,"&gt;"&amp;$M22,'Win%'!$C$5:$C$21)/(SUMIF('Win%'!$A$5:$A$21,"&gt;"&amp;$M22,'Win%'!$C$5:$C$21)+SUMIF('Win%'!$A$5:$A$21,"&lt;"&amp;$M22,'Win%'!$C$5:$C$21))</f>
        <v>#DIV/0!</v>
      </c>
      <c r="AW22" s="27">
        <f t="shared" si="22"/>
        <v>1</v>
      </c>
      <c r="AX22" s="28" t="str">
        <f t="shared" ref="AX22:AX24" si="35">1-AV22</f>
        <v>#DIV/0!</v>
      </c>
      <c r="AY22" s="27">
        <f t="shared" si="23"/>
        <v>0.5744680851</v>
      </c>
      <c r="AZ22" s="27">
        <f>SUMIF('Win%'!$A$5:$A$21,"&gt;"&amp;$P22,'Win%'!$C$5:$C$21)/(SUMIF('Win%'!$A$5:$A$21,"&gt;"&amp;$P22,'Win%'!$C$5:$C$21)+SUMIF('Win%'!$A$5:$A$21,"&lt;"&amp;$P22,'Win%'!$C$5:$C$21))</f>
        <v>0.7878787879</v>
      </c>
      <c r="BA22" s="27">
        <f t="shared" si="24"/>
        <v>0.4651162791</v>
      </c>
      <c r="BB22" s="28">
        <f t="shared" ref="BB22:BB24" si="36">1-AZ22</f>
        <v>0.2121212121</v>
      </c>
      <c r="BD22" s="29"/>
    </row>
    <row r="23">
      <c r="A23" s="40" t="s">
        <v>28</v>
      </c>
      <c r="B23" s="64" t="s">
        <v>62</v>
      </c>
      <c r="C23" s="18" t="s">
        <v>63</v>
      </c>
      <c r="D23" s="19">
        <v>11.5</v>
      </c>
      <c r="E23" s="20">
        <v>110.0</v>
      </c>
      <c r="F23" s="20">
        <v>-130.0</v>
      </c>
      <c r="G23" s="19">
        <v>11.5</v>
      </c>
      <c r="H23" s="20">
        <v>100.0</v>
      </c>
      <c r="I23" s="20">
        <v>-120.0</v>
      </c>
      <c r="J23" s="19">
        <v>11.5</v>
      </c>
      <c r="K23" s="20">
        <v>105.0</v>
      </c>
      <c r="L23" s="20">
        <v>-125.0</v>
      </c>
      <c r="M23" s="19"/>
      <c r="N23" s="20"/>
      <c r="O23" s="20"/>
      <c r="P23" s="19">
        <v>9.5</v>
      </c>
      <c r="Q23" s="20">
        <v>105.0</v>
      </c>
      <c r="R23" s="20">
        <v>-125.0</v>
      </c>
      <c r="S23" s="23">
        <f t="shared" si="1"/>
        <v>-0.1791607732</v>
      </c>
      <c r="T23" s="24">
        <f t="shared" si="2"/>
        <v>0.1377529057</v>
      </c>
      <c r="U23" s="25">
        <f t="shared" si="3"/>
        <v>-0.202970297</v>
      </c>
      <c r="V23" s="24">
        <f t="shared" si="4"/>
        <v>0.1575157516</v>
      </c>
      <c r="W23" s="26" t="str">
        <f t="shared" si="5"/>
        <v>#DIV/0!</v>
      </c>
      <c r="X23" s="26" t="str">
        <f t="shared" si="6"/>
        <v>#DIV/0!</v>
      </c>
      <c r="Y23" s="25">
        <f t="shared" si="7"/>
        <v>-0.1907751751</v>
      </c>
      <c r="Z23" s="24">
        <f t="shared" si="8"/>
        <v>0.1474147415</v>
      </c>
      <c r="AA23" s="27">
        <f t="shared" si="9"/>
        <v>-0.1791607732</v>
      </c>
      <c r="AB23" s="28">
        <f t="shared" si="10"/>
        <v>0.1475611329</v>
      </c>
      <c r="AC23" s="27">
        <f t="shared" si="11"/>
        <v>0.2943733398</v>
      </c>
      <c r="AD23" s="28">
        <f t="shared" si="12"/>
        <v>-0.3377337734</v>
      </c>
      <c r="AE23" s="27">
        <f t="shared" si="13"/>
        <v>0.4761904762</v>
      </c>
      <c r="AF23" s="27">
        <f>SUMIF('Win%'!$A$5:$A$21,"&gt;"&amp;$D23,'Win%'!$Y$5:$Y$21)/(SUMIF('Win%'!$A$5:$A$21,"&gt;"&amp;$D23,'Win%'!$Y$5:$Y$21)+SUMIF('Win%'!$A$5:$A$21,"&lt;"&amp;$D23,'Win%'!$Y$5:$Y$21))</f>
        <v>0.297029703</v>
      </c>
      <c r="AG23" s="27">
        <f t="shared" si="14"/>
        <v>0.5652173913</v>
      </c>
      <c r="AH23" s="27">
        <f>SUMIF('Win%'!$A$5:$A$21,"&lt;"&amp;$D23,'Win%'!$Y$5:$Y$21)/(SUMIF('Win%'!$A$5:$A$21,"&gt;"&amp;$D23,'Win%'!$Y$5:$Y$21)+SUMIF('Win%'!$A$5:$A$21,"&lt;"&amp;$D23,'Win%'!$Y$5:$Y$21))</f>
        <v>0.702970297</v>
      </c>
      <c r="AI23" s="27">
        <f t="shared" si="15"/>
        <v>0.5</v>
      </c>
      <c r="AJ23" s="27">
        <f>SUMIF('Win%'!$A$5:$A$21,"&gt;"&amp;$G23,'Win%'!$Y$5:$Y$21)/(SUMIF('Win%'!$A$5:$A$21,"&gt;"&amp;$G23,'Win%'!$Y$5:$Y$21)+SUMIF('Win%'!$A$5:$A$21,"&lt;"&amp;$G23,'Win%'!$Y$5:$Y$21))</f>
        <v>0.297029703</v>
      </c>
      <c r="AK23" s="27">
        <f t="shared" si="16"/>
        <v>0.5454545455</v>
      </c>
      <c r="AL23" s="27">
        <f>SUMIF('Win%'!$A$5:$A$21,"&lt;"&amp;$G23,'Win%'!$Y$5:$Y$21)/(SUMIF('Win%'!$A$5:$A$21,"&gt;"&amp;$G23,'Win%'!$Y$5:$Y$21)+SUMIF('Win%'!$A$5:$A$21,"&lt;"&amp;$G23,'Win%'!$Y$5:$Y$21))</f>
        <v>0.702970297</v>
      </c>
      <c r="AM23" s="27" t="str">
        <f t="shared" si="17"/>
        <v>#REF!</v>
      </c>
      <c r="AN23" s="27" t="str">
        <f>SUMIF('Win%'!$A$5:$A$21,"&gt;"&amp;#REF!,'Win%'!$Y$5:$Y$21)/(SUMIF('Win%'!$A$5:$A$21,"&gt;"&amp;#REF!,'Win%'!$Y$5:$Y$21)+SUMIF('Win%'!$A$5:$A$21,"&lt;"&amp;#REF!,'Win%'!$Y$5:$Y$21))</f>
        <v>#DIV/0!</v>
      </c>
      <c r="AO23" s="27" t="str">
        <f t="shared" si="18"/>
        <v>#REF!</v>
      </c>
      <c r="AP23" s="28" t="str">
        <f t="shared" si="33"/>
        <v>#DIV/0!</v>
      </c>
      <c r="AQ23" s="27">
        <f t="shared" si="19"/>
        <v>0.487804878</v>
      </c>
      <c r="AR23" s="27">
        <f>SUMIF('Win%'!$A$5:$A$21,"&gt;"&amp;$J23,'Win%'!$Y$5:$Y$21)/(SUMIF('Win%'!$A$5:$A$21,"&gt;"&amp;$J23,'Win%'!$Y$5:$Y$21)+SUMIF('Win%'!$A$5:$A$21,"&lt;"&amp;$J23,'Win%'!$Y$5:$Y$21))</f>
        <v>0.297029703</v>
      </c>
      <c r="AS23" s="27">
        <f t="shared" si="20"/>
        <v>0.5555555556</v>
      </c>
      <c r="AT23" s="28">
        <f t="shared" si="34"/>
        <v>0.702970297</v>
      </c>
      <c r="AU23" s="27">
        <f t="shared" si="21"/>
        <v>1</v>
      </c>
      <c r="AV23" s="27" t="str">
        <f>SUMIF('Win%'!$A$5:$A$21,"&gt;"&amp;$M23,'Win%'!$Y$5:$Y$21)/(SUMIF('Win%'!$A$5:$A$21,"&gt;"&amp;$M23,'Win%'!$Y$5:$Y$21)+SUMIF('Win%'!$A$5:$A$21,"&lt;"&amp;$M23,'Win%'!$Y$5:$Y$21))</f>
        <v>#DIV/0!</v>
      </c>
      <c r="AW23" s="27">
        <f t="shared" si="22"/>
        <v>1</v>
      </c>
      <c r="AX23" s="28" t="str">
        <f t="shared" si="35"/>
        <v>#DIV/0!</v>
      </c>
      <c r="AY23" s="27">
        <f t="shared" si="23"/>
        <v>0.487804878</v>
      </c>
      <c r="AZ23" s="27">
        <f>SUMIF('Win%'!$A$5:$A$21,"&gt;"&amp;$P23,'Win%'!$Y$5:$Y$21)/(SUMIF('Win%'!$A$5:$A$21,"&gt;"&amp;$P23,'Win%'!$Y$5:$Y$21)+SUMIF('Win%'!$A$5:$A$21,"&lt;"&amp;$P23,'Win%'!$Y$5:$Y$21))</f>
        <v>0.7821782178</v>
      </c>
      <c r="BA23" s="27">
        <f t="shared" si="24"/>
        <v>0.5555555556</v>
      </c>
      <c r="BB23" s="28">
        <f t="shared" si="36"/>
        <v>0.2178217822</v>
      </c>
      <c r="BD23" s="29"/>
    </row>
    <row r="24">
      <c r="A24" s="37" t="s">
        <v>23</v>
      </c>
      <c r="B24" s="65" t="s">
        <v>64</v>
      </c>
      <c r="C24" s="32" t="s">
        <v>65</v>
      </c>
      <c r="D24" s="19">
        <v>7.5</v>
      </c>
      <c r="E24" s="33">
        <v>-110.0</v>
      </c>
      <c r="F24" s="33">
        <v>-110.0</v>
      </c>
      <c r="G24" s="19">
        <v>7.5</v>
      </c>
      <c r="H24" s="33">
        <v>-110.0</v>
      </c>
      <c r="I24" s="33">
        <v>-110.0</v>
      </c>
      <c r="J24" s="19">
        <v>7.5</v>
      </c>
      <c r="K24" s="33">
        <v>-110.0</v>
      </c>
      <c r="L24" s="33">
        <v>-110.0</v>
      </c>
      <c r="M24" s="19"/>
      <c r="N24" s="33"/>
      <c r="O24" s="33"/>
      <c r="P24" s="19">
        <v>8.5</v>
      </c>
      <c r="Q24" s="33">
        <v>-115.0</v>
      </c>
      <c r="R24" s="33">
        <v>-105.0</v>
      </c>
      <c r="S24" s="34">
        <f t="shared" si="1"/>
        <v>-0.1298701299</v>
      </c>
      <c r="T24" s="24">
        <f t="shared" si="2"/>
        <v>0.08225108225</v>
      </c>
      <c r="U24" s="25">
        <f t="shared" si="3"/>
        <v>-0.1298701299</v>
      </c>
      <c r="V24" s="24">
        <f t="shared" si="4"/>
        <v>0.08225108225</v>
      </c>
      <c r="W24" s="26" t="str">
        <f t="shared" si="5"/>
        <v>#DIV/0!</v>
      </c>
      <c r="X24" s="26" t="str">
        <f t="shared" si="6"/>
        <v>#DIV/0!</v>
      </c>
      <c r="Y24" s="25">
        <f t="shared" si="7"/>
        <v>-0.1298701299</v>
      </c>
      <c r="Z24" s="24">
        <f t="shared" si="8"/>
        <v>0.08225108225</v>
      </c>
      <c r="AA24" s="27">
        <f t="shared" si="9"/>
        <v>-0.1298701299</v>
      </c>
      <c r="AB24" s="28">
        <f t="shared" si="10"/>
        <v>0.08225108225</v>
      </c>
      <c r="AC24" s="27">
        <f t="shared" si="11"/>
        <v>-0.3631665492</v>
      </c>
      <c r="AD24" s="28">
        <f t="shared" si="12"/>
        <v>0.3160877063</v>
      </c>
      <c r="AE24" s="27">
        <f t="shared" si="13"/>
        <v>0.5238095238</v>
      </c>
      <c r="AF24" s="27">
        <f>SUMIF('Win%'!$A$5:$A$21,"&gt;"&amp;$D24,'Win%'!$D$5:$D$21)/(SUMIF('Win%'!$A$5:$A$21,"&gt;"&amp;$D24,'Win%'!$D$5:$D$21)+SUMIF('Win%'!$A$5:$A$21,"&lt;"&amp;$D24,'Win%'!$D$5:$D$21))</f>
        <v>0.3939393939</v>
      </c>
      <c r="AG24" s="27">
        <f t="shared" si="14"/>
        <v>0.5238095238</v>
      </c>
      <c r="AH24" s="27">
        <f>SUMIF('Win%'!$A$5:$A$21,"&lt;"&amp;$D24,'Win%'!$D$5:$D$21)/(SUMIF('Win%'!$A$5:$A$21,"&gt;"&amp;$D24,'Win%'!$D$5:$D$21)+SUMIF('Win%'!$A$5:$A$21,"&lt;"&amp;$D24,'Win%'!$D$5:$D$21))</f>
        <v>0.6060606061</v>
      </c>
      <c r="AI24" s="27">
        <f t="shared" si="15"/>
        <v>0.5238095238</v>
      </c>
      <c r="AJ24" s="27">
        <f>SUMIF('Win%'!$A$5:$A$21,"&gt;"&amp;$G24,'Win%'!$D$5:$D$21)/(SUMIF('Win%'!$A$5:$A$21,"&gt;"&amp;$G24,'Win%'!$D$5:$D$21)+SUMIF('Win%'!$A$5:$A$21,"&lt;"&amp;$G24,'Win%'!$D$5:$D$21))</f>
        <v>0.3939393939</v>
      </c>
      <c r="AK24" s="27">
        <f t="shared" si="16"/>
        <v>0.5238095238</v>
      </c>
      <c r="AL24" s="27">
        <f>SUMIF('Win%'!$A$5:$A$21,"&lt;"&amp;$G24,'Win%'!$D$5:$D$21)/(SUMIF('Win%'!$A$5:$A$21,"&gt;"&amp;$G24,'Win%'!$D$5:$D$21)+SUMIF('Win%'!$A$5:$A$21,"&lt;"&amp;$G24,'Win%'!$D$5:$D$21))</f>
        <v>0.6060606061</v>
      </c>
      <c r="AM24" s="27" t="str">
        <f t="shared" si="17"/>
        <v>#REF!</v>
      </c>
      <c r="AN24" s="27" t="str">
        <f>SUMIF('Win%'!$A$5:$A$21,"&gt;"&amp;#REF!,'Win%'!$D$5:$D$21)/(SUMIF('Win%'!$A$5:$A$21,"&gt;"&amp;#REF!,'Win%'!$D$5:$D$21)+SUMIF('Win%'!$A$5:$A$21,"&lt;"&amp;#REF!,'Win%'!$D$5:$D$21))</f>
        <v>#DIV/0!</v>
      </c>
      <c r="AO24" s="27" t="str">
        <f t="shared" si="18"/>
        <v>#REF!</v>
      </c>
      <c r="AP24" s="28" t="str">
        <f t="shared" si="33"/>
        <v>#DIV/0!</v>
      </c>
      <c r="AQ24" s="27">
        <f t="shared" si="19"/>
        <v>0.5238095238</v>
      </c>
      <c r="AR24" s="27">
        <f>SUMIF('Win%'!$A$5:$A$21,"&gt;"&amp;$J24,'Win%'!$D$5:$D$21)/(SUMIF('Win%'!$A$5:$A$21,"&gt;"&amp;$J24,'Win%'!$D$5:$D$21)+SUMIF('Win%'!$A$5:$A$21,"&lt;"&amp;$J24,'Win%'!$D$5:$D$21))</f>
        <v>0.3939393939</v>
      </c>
      <c r="AS24" s="27">
        <f t="shared" si="20"/>
        <v>0.5238095238</v>
      </c>
      <c r="AT24" s="28">
        <f t="shared" si="34"/>
        <v>0.6060606061</v>
      </c>
      <c r="AU24" s="27">
        <f t="shared" si="21"/>
        <v>1</v>
      </c>
      <c r="AV24" s="27" t="str">
        <f>SUMIF('Win%'!$A$5:$A$21,"&gt;"&amp;$M24,'Win%'!$D$5:$D$21)/(SUMIF('Win%'!$A$5:$A$21,"&gt;"&amp;$M24,'Win%'!$D$5:$D$21)+SUMIF('Win%'!$A$5:$A$21,"&lt;"&amp;$M24,'Win%'!$D$5:$D$21))</f>
        <v>#DIV/0!</v>
      </c>
      <c r="AW24" s="27">
        <f t="shared" si="22"/>
        <v>1</v>
      </c>
      <c r="AX24" s="28" t="str">
        <f t="shared" si="35"/>
        <v>#DIV/0!</v>
      </c>
      <c r="AY24" s="27">
        <f t="shared" si="23"/>
        <v>0.5348837209</v>
      </c>
      <c r="AZ24" s="27">
        <f>SUMIF('Win%'!$A$5:$A$21,"&gt;"&amp;$P24,'Win%'!$D$5:$D$21)/(SUMIF('Win%'!$A$5:$A$21,"&gt;"&amp;$P24,'Win%'!$D$5:$D$21)+SUMIF('Win%'!$A$5:$A$21,"&lt;"&amp;$P24,'Win%'!$D$5:$D$21))</f>
        <v>0.1717171717</v>
      </c>
      <c r="BA24" s="27">
        <f t="shared" si="24"/>
        <v>0.512195122</v>
      </c>
      <c r="BB24" s="28">
        <f t="shared" si="36"/>
        <v>0.8282828283</v>
      </c>
      <c r="BD24" s="29"/>
    </row>
    <row r="25">
      <c r="A25" s="30" t="s">
        <v>17</v>
      </c>
      <c r="B25" s="66" t="s">
        <v>66</v>
      </c>
      <c r="C25" s="18" t="s">
        <v>67</v>
      </c>
      <c r="D25" s="19">
        <v>6.5</v>
      </c>
      <c r="E25" s="20">
        <v>100.0</v>
      </c>
      <c r="F25" s="20">
        <v>-120.0</v>
      </c>
      <c r="G25" s="19">
        <v>6.5</v>
      </c>
      <c r="H25" s="20">
        <v>110.0</v>
      </c>
      <c r="I25" s="20">
        <v>-130.0</v>
      </c>
      <c r="J25" s="19">
        <v>6.5</v>
      </c>
      <c r="K25" s="20">
        <v>105.0</v>
      </c>
      <c r="L25" s="20">
        <v>-125.0</v>
      </c>
      <c r="M25" s="19"/>
      <c r="N25" s="20"/>
      <c r="O25" s="20"/>
      <c r="P25" s="19">
        <v>8.5</v>
      </c>
      <c r="Q25" s="20">
        <v>105.0</v>
      </c>
      <c r="R25" s="20">
        <v>-125.0</v>
      </c>
      <c r="S25" s="23">
        <f t="shared" si="1"/>
        <v>-0.01485148515</v>
      </c>
      <c r="T25" s="24">
        <f t="shared" si="2"/>
        <v>-0.03060306031</v>
      </c>
      <c r="U25" s="25">
        <f t="shared" si="3"/>
        <v>0.008958038661</v>
      </c>
      <c r="V25" s="24">
        <f t="shared" si="4"/>
        <v>-0.05036590616</v>
      </c>
      <c r="W25" s="26" t="str">
        <f t="shared" si="5"/>
        <v>#DIV/0!</v>
      </c>
      <c r="X25" s="26" t="str">
        <f t="shared" si="6"/>
        <v>#DIV/0!</v>
      </c>
      <c r="Y25" s="25">
        <f t="shared" si="7"/>
        <v>-0.002656363197</v>
      </c>
      <c r="Z25" s="24">
        <f t="shared" si="8"/>
        <v>-0.04070407041</v>
      </c>
      <c r="AA25" s="27">
        <f t="shared" si="9"/>
        <v>0.008958038661</v>
      </c>
      <c r="AB25" s="28">
        <f t="shared" si="10"/>
        <v>-0.04055767896</v>
      </c>
      <c r="AC25" s="27">
        <f t="shared" si="11"/>
        <v>-0.3986959672</v>
      </c>
      <c r="AD25" s="28">
        <f t="shared" si="12"/>
        <v>0.3553355336</v>
      </c>
      <c r="AE25" s="27">
        <f t="shared" si="13"/>
        <v>0.5</v>
      </c>
      <c r="AF25" s="27">
        <f>SUMIF('Win%'!$A$5:$A$21,"&gt;"&amp;$D25,'Win%'!$AB$5:$AB$21)/(SUMIF('Win%'!$A$5:$A$21,"&gt;"&amp;$D25,'Win%'!$AB$5:$AB$21)+SUMIF('Win%'!$A$5:$A$21,"&lt;"&amp;$D25,'Win%'!$AB$5:$AB$21))</f>
        <v>0.4851485149</v>
      </c>
      <c r="AG25" s="27">
        <f t="shared" si="14"/>
        <v>0.5454545455</v>
      </c>
      <c r="AH25" s="27">
        <f>SUMIF('Win%'!$A$5:$A$21,"&lt;"&amp;$D25,'Win%'!$AB$5:$AB$21)/(SUMIF('Win%'!$A$5:$A$21,"&gt;"&amp;$D25,'Win%'!$AB$5:$AB$21)+SUMIF('Win%'!$A$5:$A$21,"&lt;"&amp;$D25,'Win%'!$AB$5:$AB$21))</f>
        <v>0.5148514851</v>
      </c>
      <c r="AI25" s="27">
        <f t="shared" si="15"/>
        <v>0.4761904762</v>
      </c>
      <c r="AJ25" s="27">
        <f>SUMIF('Win%'!$A$5:$A$21,"&gt;"&amp;$G25,'Win%'!$AB$5:$AB$21)/(SUMIF('Win%'!$A$5:$A$21,"&gt;"&amp;$G25,'Win%'!$AB$5:$AB$21)+SUMIF('Win%'!$A$5:$A$21,"&lt;"&amp;$G25,'Win%'!$AB$5:$AB$21))</f>
        <v>0.4851485149</v>
      </c>
      <c r="AK25" s="27">
        <f t="shared" si="16"/>
        <v>0.5652173913</v>
      </c>
      <c r="AL25" s="27">
        <f>SUMIF('Win%'!$A$5:$A$21,"&lt;"&amp;$G25,'Win%'!$AB$5:$AB$21)/(SUMIF('Win%'!$A$5:$A$21,"&gt;"&amp;$G25,'Win%'!$AB$5:$AB$21)+SUMIF('Win%'!$A$5:$A$21,"&lt;"&amp;$G25,'Win%'!$AB$5:$AB$21))</f>
        <v>0.5148514851</v>
      </c>
      <c r="AM25" s="27" t="str">
        <f t="shared" si="17"/>
        <v>#REF!</v>
      </c>
      <c r="AN25" s="27" t="str">
        <f>SUMIF('Win%'!$A$5:$A$21,"&gt;"&amp;#REF!,'Win%'!$AB$5:$AB$21)/(SUMIF('Win%'!$A$5:$A$21,"&gt;"&amp;#REF!,'Win%'!$AB$5:$AB$21)+SUMIF('Win%'!$A$5:$A$21,"&lt;"&amp;#REF!,'Win%'!$AB$5:$AB$21))</f>
        <v>#DIV/0!</v>
      </c>
      <c r="AO25" s="27" t="str">
        <f t="shared" si="18"/>
        <v>#REF!</v>
      </c>
      <c r="AP25" s="28" t="str">
        <f>SUMIF('Win%'!$A$5:$A$21,"&lt;"&amp;#REF!,'Win%'!$AB$5:$AB$21)/(SUMIF('Win%'!$A$5:$A$21,"&gt;"&amp;#REF!,'Win%'!$AB$5:$AB$21)+SUMIF('Win%'!$A$5:$A$21,"&lt;"&amp;#REF!,'Win%'!$AB$5:$AB$21))</f>
        <v>#DIV/0!</v>
      </c>
      <c r="AQ25" s="27">
        <f t="shared" si="19"/>
        <v>0.487804878</v>
      </c>
      <c r="AR25" s="27">
        <f>SUMIF('Win%'!$A$5:$A$21,"&gt;"&amp;$J25,'Win%'!$AB$5:$AB$21)/(SUMIF('Win%'!$A$5:$A$21,"&gt;"&amp;$J25,'Win%'!$AB$5:$AB$21)+SUMIF('Win%'!$A$5:$A$21,"&lt;"&amp;$J25,'Win%'!$AB$5:$AB$21))</f>
        <v>0.4851485149</v>
      </c>
      <c r="AS25" s="27">
        <f t="shared" si="20"/>
        <v>0.5555555556</v>
      </c>
      <c r="AT25" s="28">
        <f>SUMIF('Win%'!$A$5:$A$21,"&lt;"&amp;$J25,'Win%'!$AB$5:$AB$21)/(SUMIF('Win%'!$A$5:$A$21,"&gt;"&amp;$J25,'Win%'!$AB$5:$AB$21)+SUMIF('Win%'!$A$5:$A$21,"&lt;"&amp;$J25,'Win%'!$AB$5:$AB$21))</f>
        <v>0.5148514851</v>
      </c>
      <c r="AU25" s="27">
        <f t="shared" si="21"/>
        <v>1</v>
      </c>
      <c r="AV25" s="27" t="str">
        <f>SUMIF('Win%'!$A$5:$A$21,"&gt;"&amp;$M25,'Win%'!$AB$5:$AB$21)/(SUMIF('Win%'!$A$5:$A$21,"&gt;"&amp;$M25,'Win%'!$AB$5:$AB$21)+SUMIF('Win%'!$A$5:$A$21,"&lt;"&amp;$M25,'Win%'!$AB$5:$AB$21))</f>
        <v>#DIV/0!</v>
      </c>
      <c r="AW25" s="27">
        <f t="shared" si="22"/>
        <v>1</v>
      </c>
      <c r="AX25" s="28" t="str">
        <f>SUMIF('Win%'!$A$5:$A$21,"&lt;"&amp;$M25,'Win%'!$AB$5:$AB$21)/(SUMIF('Win%'!$A$5:$A$21,"&gt;"&amp;$M25,'Win%'!$AB$5:$AB$21)+SUMIF('Win%'!$A$5:$A$21,"&lt;"&amp;$M25,'Win%'!$AB$5:$AB$21))</f>
        <v>#DIV/0!</v>
      </c>
      <c r="AY25" s="27">
        <f t="shared" si="23"/>
        <v>0.487804878</v>
      </c>
      <c r="AZ25" s="27">
        <f>SUMIF('Win%'!$A$5:$A$21,"&gt;"&amp;$P25,'Win%'!$AB$5:$AB$21)/(SUMIF('Win%'!$A$5:$A$21,"&gt;"&amp;$P25,'Win%'!$AB$5:$AB$21)+SUMIF('Win%'!$A$5:$A$21,"&lt;"&amp;$P25,'Win%'!$AB$5:$AB$21))</f>
        <v>0.08910891089</v>
      </c>
      <c r="BA25" s="27">
        <f t="shared" si="24"/>
        <v>0.5555555556</v>
      </c>
      <c r="BB25" s="28">
        <f>SUMIF('Win%'!$A$5:$A$21,"&lt;"&amp;$P25,'Win%'!$AB$5:$AB$21)/(SUMIF('Win%'!$A$5:$A$21,"&gt;"&amp;$P25,'Win%'!$AB$5:$AB$21)+SUMIF('Win%'!$A$5:$A$21,"&lt;"&amp;$P25,'Win%'!$AB$5:$AB$21))</f>
        <v>0.9108910891</v>
      </c>
      <c r="BD25" s="29"/>
    </row>
    <row r="26">
      <c r="A26" s="67" t="s">
        <v>35</v>
      </c>
      <c r="B26" s="68" t="s">
        <v>68</v>
      </c>
      <c r="C26" s="32" t="s">
        <v>69</v>
      </c>
      <c r="D26" s="19">
        <v>10.5</v>
      </c>
      <c r="E26" s="33">
        <v>-105.0</v>
      </c>
      <c r="F26" s="33">
        <v>-115.0</v>
      </c>
      <c r="G26" s="19">
        <v>10.5</v>
      </c>
      <c r="H26" s="33">
        <v>-110.0</v>
      </c>
      <c r="I26" s="33">
        <v>-110.0</v>
      </c>
      <c r="J26" s="19">
        <v>10.5</v>
      </c>
      <c r="K26" s="33">
        <v>-105.0</v>
      </c>
      <c r="L26" s="33">
        <v>-115.0</v>
      </c>
      <c r="M26" s="19"/>
      <c r="N26" s="33"/>
      <c r="O26" s="33"/>
      <c r="P26" s="19">
        <v>6.5</v>
      </c>
      <c r="Q26" s="33">
        <v>-125.0</v>
      </c>
      <c r="R26" s="33">
        <v>-105.0</v>
      </c>
      <c r="S26" s="34">
        <f t="shared" si="1"/>
        <v>0.02780487805</v>
      </c>
      <c r="T26" s="24">
        <f t="shared" si="2"/>
        <v>-0.07488372093</v>
      </c>
      <c r="U26" s="25">
        <f t="shared" si="3"/>
        <v>0.01619047619</v>
      </c>
      <c r="V26" s="24">
        <f t="shared" si="4"/>
        <v>-0.06380952381</v>
      </c>
      <c r="W26" s="26" t="str">
        <f t="shared" si="5"/>
        <v>#DIV/0!</v>
      </c>
      <c r="X26" s="26" t="str">
        <f t="shared" si="6"/>
        <v>#DIV/0!</v>
      </c>
      <c r="Y26" s="25">
        <f t="shared" si="7"/>
        <v>0.02780487805</v>
      </c>
      <c r="Z26" s="24">
        <f t="shared" si="8"/>
        <v>-0.07488372093</v>
      </c>
      <c r="AA26" s="27">
        <f t="shared" si="9"/>
        <v>0.02780487805</v>
      </c>
      <c r="AB26" s="28">
        <f t="shared" si="10"/>
        <v>-0.07119232189</v>
      </c>
      <c r="AC26" s="27">
        <f t="shared" si="11"/>
        <v>0.4444444444</v>
      </c>
      <c r="AD26" s="28">
        <f t="shared" si="12"/>
        <v>-0.512195122</v>
      </c>
      <c r="AE26" s="27">
        <f t="shared" si="13"/>
        <v>0.512195122</v>
      </c>
      <c r="AF26" s="27">
        <f>SUMIF('Win%'!$A$5:$A$21,"&gt;"&amp;$D26,'Win%'!$S$5:$S$21)/(SUMIF('Win%'!$A$5:$A$21,"&gt;"&amp;$D26,'Win%'!$S$5:$S$21)+SUMIF('Win%'!$A$5:$A$21,"&lt;"&amp;$D26,'Win%'!$S$5:$S$21))</f>
        <v>0.54</v>
      </c>
      <c r="AG26" s="27">
        <f t="shared" si="14"/>
        <v>0.5348837209</v>
      </c>
      <c r="AH26" s="27">
        <f>SUMIF('Win%'!$A$5:$A$21,"&lt;"&amp;$D26,'Win%'!$S$5:$S$21)/(SUMIF('Win%'!$A$5:$A$21,"&gt;"&amp;$D26,'Win%'!$S$5:$S$21)+SUMIF('Win%'!$A$5:$A$21,"&lt;"&amp;$D26,'Win%'!$S$5:$S$21))</f>
        <v>0.46</v>
      </c>
      <c r="AI26" s="27">
        <f t="shared" si="15"/>
        <v>0.5238095238</v>
      </c>
      <c r="AJ26" s="27">
        <f>SUMIF('Win%'!$A$5:$A$21,"&gt;"&amp;$G26,'Win%'!$S$5:$S$21)/(SUMIF('Win%'!$A$5:$A$21,"&gt;"&amp;$G26,'Win%'!$S$5:$S$21)+SUMIF('Win%'!$A$5:$A$21,"&lt;"&amp;$G26,'Win%'!$S$5:$S$21))</f>
        <v>0.54</v>
      </c>
      <c r="AK26" s="27">
        <f t="shared" si="16"/>
        <v>0.5238095238</v>
      </c>
      <c r="AL26" s="27">
        <f>SUMIF('Win%'!$A$5:$A$21,"&lt;"&amp;$G26,'Win%'!$S$5:$S$21)/(SUMIF('Win%'!$A$5:$A$21,"&gt;"&amp;$G26,'Win%'!$S$5:$S$21)+SUMIF('Win%'!$A$5:$A$21,"&lt;"&amp;$G26,'Win%'!$S$5:$S$21))</f>
        <v>0.46</v>
      </c>
      <c r="AM26" s="27" t="str">
        <f t="shared" si="17"/>
        <v>#REF!</v>
      </c>
      <c r="AN26" s="27" t="str">
        <f>SUMIF('Win%'!$A$5:$A$21,"&gt;"&amp;#REF!,'Win%'!$S$5:$S$21)/(SUMIF('Win%'!$A$5:$A$21,"&gt;"&amp;#REF!,'Win%'!$S$5:$S$21)+SUMIF('Win%'!$A$5:$A$21,"&lt;"&amp;#REF!,'Win%'!$S$5:$S$21))</f>
        <v>#DIV/0!</v>
      </c>
      <c r="AO26" s="27" t="str">
        <f t="shared" si="18"/>
        <v>#REF!</v>
      </c>
      <c r="AP26" s="28" t="str">
        <f t="shared" ref="AP26:AP29" si="37">1-AN26</f>
        <v>#DIV/0!</v>
      </c>
      <c r="AQ26" s="27">
        <f t="shared" si="19"/>
        <v>0.512195122</v>
      </c>
      <c r="AR26" s="27">
        <f>SUMIF('Win%'!$A$5:$A$21,"&gt;"&amp;$J26,'Win%'!$S$5:$S$21)/(SUMIF('Win%'!$A$5:$A$21,"&gt;"&amp;$J26,'Win%'!$S$5:$S$21)+SUMIF('Win%'!$A$5:$A$21,"&lt;"&amp;$J26,'Win%'!$S$5:$S$21))</f>
        <v>0.54</v>
      </c>
      <c r="AS26" s="27">
        <f t="shared" si="20"/>
        <v>0.5348837209</v>
      </c>
      <c r="AT26" s="28">
        <f t="shared" ref="AT26:AT29" si="38">1-AR26</f>
        <v>0.46</v>
      </c>
      <c r="AU26" s="27">
        <f t="shared" si="21"/>
        <v>1</v>
      </c>
      <c r="AV26" s="27" t="str">
        <f>SUMIF('Win%'!$A$5:$A$21,"&gt;"&amp;$M26,'Win%'!$S$5:$S$21)/(SUMIF('Win%'!$A$5:$A$21,"&gt;"&amp;$M26,'Win%'!$S$5:$S$21)+SUMIF('Win%'!$A$5:$A$21,"&lt;"&amp;$M26,'Win%'!$S$5:$S$21))</f>
        <v>#DIV/0!</v>
      </c>
      <c r="AW26" s="27">
        <f t="shared" si="22"/>
        <v>1</v>
      </c>
      <c r="AX26" s="28" t="str">
        <f t="shared" ref="AX26:AX29" si="39">1-AV26</f>
        <v>#DIV/0!</v>
      </c>
      <c r="AY26" s="27">
        <f t="shared" si="23"/>
        <v>0.5555555556</v>
      </c>
      <c r="AZ26" s="27">
        <f>SUMIF('Win%'!$A$5:$A$21,"&gt;"&amp;$P26,'Win%'!$S$5:$S$21)/(SUMIF('Win%'!$A$5:$A$21,"&gt;"&amp;$P26,'Win%'!$S$5:$S$21)+SUMIF('Win%'!$A$5:$A$21,"&lt;"&amp;$P26,'Win%'!$S$5:$S$21))</f>
        <v>1</v>
      </c>
      <c r="BA26" s="27">
        <f t="shared" si="24"/>
        <v>0.512195122</v>
      </c>
      <c r="BB26" s="28">
        <f t="shared" ref="BB26:BB29" si="40">1-AZ26</f>
        <v>0</v>
      </c>
      <c r="BD26" s="29"/>
    </row>
    <row r="27">
      <c r="A27" s="37" t="s">
        <v>23</v>
      </c>
      <c r="B27" s="69" t="s">
        <v>70</v>
      </c>
      <c r="C27" s="18" t="s">
        <v>71</v>
      </c>
      <c r="D27" s="19">
        <v>8.5</v>
      </c>
      <c r="E27" s="20">
        <v>-115.0</v>
      </c>
      <c r="F27" s="20">
        <v>-105.0</v>
      </c>
      <c r="G27" s="19">
        <v>8.5</v>
      </c>
      <c r="H27" s="20">
        <v>-130.0</v>
      </c>
      <c r="I27" s="20">
        <v>110.0</v>
      </c>
      <c r="J27" s="19">
        <v>8.5</v>
      </c>
      <c r="K27" s="20">
        <v>-120.0</v>
      </c>
      <c r="L27" s="20">
        <v>100.0</v>
      </c>
      <c r="M27" s="19"/>
      <c r="N27" s="20"/>
      <c r="O27" s="20"/>
      <c r="P27" s="19">
        <v>5.5</v>
      </c>
      <c r="Q27" s="20">
        <v>-160.0</v>
      </c>
      <c r="R27" s="20">
        <v>135.0</v>
      </c>
      <c r="S27" s="23">
        <f t="shared" si="1"/>
        <v>0.1651162791</v>
      </c>
      <c r="T27" s="24">
        <f t="shared" si="2"/>
        <v>-0.212195122</v>
      </c>
      <c r="U27" s="25">
        <f t="shared" si="3"/>
        <v>0.1347826087</v>
      </c>
      <c r="V27" s="24">
        <f t="shared" si="4"/>
        <v>-0.1761904762</v>
      </c>
      <c r="W27" s="26" t="str">
        <f t="shared" si="5"/>
        <v>#DIV/0!</v>
      </c>
      <c r="X27" s="26" t="str">
        <f t="shared" si="6"/>
        <v>#DIV/0!</v>
      </c>
      <c r="Y27" s="25">
        <f t="shared" si="7"/>
        <v>0.1545454545</v>
      </c>
      <c r="Z27" s="24">
        <f t="shared" si="8"/>
        <v>-0.2</v>
      </c>
      <c r="AA27" s="27">
        <f t="shared" si="9"/>
        <v>0.1651162791</v>
      </c>
      <c r="AB27" s="28">
        <f t="shared" si="10"/>
        <v>-0.1961285327</v>
      </c>
      <c r="AC27" s="27">
        <f t="shared" si="11"/>
        <v>0.3846153846</v>
      </c>
      <c r="AD27" s="28">
        <f t="shared" si="12"/>
        <v>-0.4255319149</v>
      </c>
      <c r="AE27" s="27">
        <f t="shared" si="13"/>
        <v>0.5348837209</v>
      </c>
      <c r="AF27" s="27">
        <f>SUMIF('Win%'!$A$5:$A$21,"&gt;"&amp;$D27,'Win%'!$E$5:$E$21)/(SUMIF('Win%'!$A$5:$A$21,"&gt;"&amp;$D27,'Win%'!$E$5:$E$21)+SUMIF('Win%'!$A$5:$A$21,"&lt;"&amp;$D27,'Win%'!$E$5:$E$21))</f>
        <v>0.7</v>
      </c>
      <c r="AG27" s="27">
        <f t="shared" si="14"/>
        <v>0.512195122</v>
      </c>
      <c r="AH27" s="27">
        <f>SUMIF('Win%'!$A$5:$A$21,"&lt;"&amp;$D27,'Win%'!$E$5:$E$21)/(SUMIF('Win%'!$A$5:$A$21,"&gt;"&amp;$D27,'Win%'!$E$5:$E$21)+SUMIF('Win%'!$A$5:$A$21,"&lt;"&amp;$D27,'Win%'!$E$5:$E$21))</f>
        <v>0.3</v>
      </c>
      <c r="AI27" s="27">
        <f t="shared" si="15"/>
        <v>0.5652173913</v>
      </c>
      <c r="AJ27" s="27">
        <f>SUMIF('Win%'!$A$5:$A$21,"&gt;"&amp;$G27,'Win%'!$E$5:$E$21)/(SUMIF('Win%'!$A$5:$A$21,"&gt;"&amp;$G27,'Win%'!$E$5:$E$21)+SUMIF('Win%'!$A$5:$A$21,"&lt;"&amp;$G27,'Win%'!$E$5:$E$21))</f>
        <v>0.7</v>
      </c>
      <c r="AK27" s="27">
        <f t="shared" si="16"/>
        <v>0.4761904762</v>
      </c>
      <c r="AL27" s="27">
        <f>SUMIF('Win%'!$A$5:$A$21,"&lt;"&amp;$G27,'Win%'!$E$5:$E$21)/(SUMIF('Win%'!$A$5:$A$21,"&gt;"&amp;$G27,'Win%'!$E$5:$E$21)+SUMIF('Win%'!$A$5:$A$21,"&lt;"&amp;$G27,'Win%'!$E$5:$E$21))</f>
        <v>0.3</v>
      </c>
      <c r="AM27" s="27" t="str">
        <f t="shared" si="17"/>
        <v>#REF!</v>
      </c>
      <c r="AN27" s="27" t="str">
        <f>SUMIF('Win%'!$A$5:$A$21,"&gt;"&amp;#REF!,'Win%'!$E$5:$E$21)/(SUMIF('Win%'!$A$5:$A$21,"&gt;"&amp;#REF!,'Win%'!$E$5:$E$21)+SUMIF('Win%'!$A$5:$A$21,"&lt;"&amp;#REF!,'Win%'!$E$5:$E$21))</f>
        <v>#DIV/0!</v>
      </c>
      <c r="AO27" s="27" t="str">
        <f t="shared" si="18"/>
        <v>#REF!</v>
      </c>
      <c r="AP27" s="28" t="str">
        <f t="shared" si="37"/>
        <v>#DIV/0!</v>
      </c>
      <c r="AQ27" s="27">
        <f t="shared" si="19"/>
        <v>0.5454545455</v>
      </c>
      <c r="AR27" s="27">
        <f>SUMIF('Win%'!$A$5:$A$21,"&gt;"&amp;$J27,'Win%'!$E$5:$E$21)/(SUMIF('Win%'!$A$5:$A$21,"&gt;"&amp;$J27,'Win%'!$E$5:$E$21)+SUMIF('Win%'!$A$5:$A$21,"&lt;"&amp;$J27,'Win%'!$E$5:$E$21))</f>
        <v>0.7</v>
      </c>
      <c r="AS27" s="27">
        <f t="shared" si="20"/>
        <v>0.5</v>
      </c>
      <c r="AT27" s="28">
        <f t="shared" si="38"/>
        <v>0.3</v>
      </c>
      <c r="AU27" s="27">
        <f t="shared" si="21"/>
        <v>1</v>
      </c>
      <c r="AV27" s="27" t="str">
        <f>SUMIF('Win%'!$A$5:$A$21,"&gt;"&amp;$M27,'Win%'!$E$5:$E$21)/(SUMIF('Win%'!$A$5:$A$21,"&gt;"&amp;$M27,'Win%'!$E$5:$E$21)+SUMIF('Win%'!$A$5:$A$21,"&lt;"&amp;$M27,'Win%'!$E$5:$E$21))</f>
        <v>#DIV/0!</v>
      </c>
      <c r="AW27" s="27">
        <f t="shared" si="22"/>
        <v>1</v>
      </c>
      <c r="AX27" s="28" t="str">
        <f t="shared" si="39"/>
        <v>#DIV/0!</v>
      </c>
      <c r="AY27" s="27">
        <f t="shared" si="23"/>
        <v>0.6153846154</v>
      </c>
      <c r="AZ27" s="27">
        <f>SUMIF('Win%'!$A$5:$A$21,"&gt;"&amp;$P27,'Win%'!$E$5:$E$21)/(SUMIF('Win%'!$A$5:$A$21,"&gt;"&amp;$P27,'Win%'!$E$5:$E$21)+SUMIF('Win%'!$A$5:$A$21,"&lt;"&amp;$P27,'Win%'!$E$5:$E$21))</f>
        <v>1</v>
      </c>
      <c r="BA27" s="27">
        <f t="shared" si="24"/>
        <v>0.4255319149</v>
      </c>
      <c r="BB27" s="28">
        <f t="shared" si="40"/>
        <v>0</v>
      </c>
      <c r="BD27" s="29"/>
    </row>
    <row r="28">
      <c r="A28" s="48" t="s">
        <v>35</v>
      </c>
      <c r="B28" s="70" t="s">
        <v>72</v>
      </c>
      <c r="C28" s="32" t="s">
        <v>73</v>
      </c>
      <c r="D28" s="19">
        <v>13.5</v>
      </c>
      <c r="E28" s="33">
        <v>-130.0</v>
      </c>
      <c r="F28" s="33">
        <v>110.0</v>
      </c>
      <c r="G28" s="19">
        <v>13.5</v>
      </c>
      <c r="H28" s="33">
        <v>-135.0</v>
      </c>
      <c r="I28" s="33">
        <v>115.0</v>
      </c>
      <c r="J28" s="19">
        <v>13.5</v>
      </c>
      <c r="K28" s="33">
        <v>-140.0</v>
      </c>
      <c r="L28" s="33">
        <v>115.0</v>
      </c>
      <c r="M28" s="19"/>
      <c r="N28" s="33"/>
      <c r="O28" s="33"/>
      <c r="P28" s="19">
        <v>9.5</v>
      </c>
      <c r="Q28" s="33">
        <v>-130.0</v>
      </c>
      <c r="R28" s="33">
        <v>110.0</v>
      </c>
      <c r="S28" s="34">
        <f t="shared" si="1"/>
        <v>0.04702750665</v>
      </c>
      <c r="T28" s="24">
        <f t="shared" si="2"/>
        <v>-0.08843537415</v>
      </c>
      <c r="U28" s="25">
        <f t="shared" si="3"/>
        <v>0.03777681285</v>
      </c>
      <c r="V28" s="24">
        <f t="shared" si="4"/>
        <v>-0.07736117703</v>
      </c>
      <c r="W28" s="26" t="str">
        <f t="shared" si="5"/>
        <v>#DIV/0!</v>
      </c>
      <c r="X28" s="26" t="str">
        <f t="shared" si="6"/>
        <v>#DIV/0!</v>
      </c>
      <c r="Y28" s="25">
        <f t="shared" si="7"/>
        <v>0.02891156463</v>
      </c>
      <c r="Z28" s="24">
        <f t="shared" si="8"/>
        <v>-0.07736117703</v>
      </c>
      <c r="AA28" s="27">
        <f t="shared" si="9"/>
        <v>0.04702750665</v>
      </c>
      <c r="AB28" s="28">
        <f t="shared" si="10"/>
        <v>-0.08105257607</v>
      </c>
      <c r="AC28" s="27">
        <f t="shared" si="11"/>
        <v>0.4347826087</v>
      </c>
      <c r="AD28" s="28">
        <f t="shared" si="12"/>
        <v>-0.4761904762</v>
      </c>
      <c r="AE28" s="27">
        <f t="shared" si="13"/>
        <v>0.5652173913</v>
      </c>
      <c r="AF28" s="27">
        <f>SUMIF('Win%'!$A$5:$A$21,"&gt;"&amp;$D28,'Win%'!$T$5:$T$21)/(SUMIF('Win%'!$A$5:$A$21,"&gt;"&amp;$D28,'Win%'!$T$5:$T$21)+SUMIF('Win%'!$A$5:$A$21,"&lt;"&amp;$D28,'Win%'!$T$5:$T$21))</f>
        <v>0.612244898</v>
      </c>
      <c r="AG28" s="27">
        <f t="shared" si="14"/>
        <v>0.4761904762</v>
      </c>
      <c r="AH28" s="27">
        <f>SUMIF('Win%'!$A$5:$A$21,"&lt;"&amp;$D28,'Win%'!$T$5:$T$21)/(SUMIF('Win%'!$A$5:$A$21,"&gt;"&amp;$D28,'Win%'!$T$5:$T$21)+SUMIF('Win%'!$A$5:$A$21,"&lt;"&amp;$D28,'Win%'!$T$5:$T$21))</f>
        <v>0.387755102</v>
      </c>
      <c r="AI28" s="27">
        <f t="shared" si="15"/>
        <v>0.5744680851</v>
      </c>
      <c r="AJ28" s="27">
        <f>SUMIF('Win%'!$A$5:$A$21,"&gt;"&amp;$G28,'Win%'!$T$5:$T$21)/(SUMIF('Win%'!$A$5:$A$21,"&gt;"&amp;$G28,'Win%'!$T$5:$T$21)+SUMIF('Win%'!$A$5:$A$21,"&lt;"&amp;$G28,'Win%'!$T$5:$T$21))</f>
        <v>0.612244898</v>
      </c>
      <c r="AK28" s="27">
        <f t="shared" si="16"/>
        <v>0.4651162791</v>
      </c>
      <c r="AL28" s="27">
        <f>SUMIF('Win%'!$A$5:$A$21,"&lt;"&amp;$G28,'Win%'!$T$5:$T$21)/(SUMIF('Win%'!$A$5:$A$21,"&gt;"&amp;$G28,'Win%'!$T$5:$T$21)+SUMIF('Win%'!$A$5:$A$21,"&lt;"&amp;$G28,'Win%'!$T$5:$T$21))</f>
        <v>0.387755102</v>
      </c>
      <c r="AM28" s="27" t="str">
        <f t="shared" si="17"/>
        <v>#REF!</v>
      </c>
      <c r="AN28" s="27" t="str">
        <f>SUMIF('Win%'!$A$5:$A$21,"&gt;"&amp;#REF!,'Win%'!$T$5:$T$21)/(SUMIF('Win%'!$A$5:$A$21,"&gt;"&amp;#REF!,'Win%'!$T$5:$T$21)+SUMIF('Win%'!$A$5:$A$21,"&lt;"&amp;#REF!,'Win%'!$T$5:$T$21))</f>
        <v>#DIV/0!</v>
      </c>
      <c r="AO28" s="27" t="str">
        <f t="shared" si="18"/>
        <v>#REF!</v>
      </c>
      <c r="AP28" s="27" t="str">
        <f t="shared" si="37"/>
        <v>#DIV/0!</v>
      </c>
      <c r="AQ28" s="27">
        <f t="shared" si="19"/>
        <v>0.5833333333</v>
      </c>
      <c r="AR28" s="27">
        <f>SUMIF('Win%'!$A$5:$A$21,"&gt;"&amp;$J28,'Win%'!$T$5:$T$21)/(SUMIF('Win%'!$A$5:$A$21,"&gt;"&amp;$J28,'Win%'!$T$5:$T$21)+SUMIF('Win%'!$A$5:$A$21,"&lt;"&amp;$J28,'Win%'!$T$5:$T$21))</f>
        <v>0.612244898</v>
      </c>
      <c r="AS28" s="27">
        <f t="shared" si="20"/>
        <v>0.4651162791</v>
      </c>
      <c r="AT28" s="27">
        <f t="shared" si="38"/>
        <v>0.387755102</v>
      </c>
      <c r="AU28" s="27">
        <f t="shared" si="21"/>
        <v>1</v>
      </c>
      <c r="AV28" s="27" t="str">
        <f>SUMIF('Win%'!$A$5:$A$21,"&gt;"&amp;$M28,'Win%'!$T$5:$T$21)/(SUMIF('Win%'!$A$5:$A$21,"&gt;"&amp;$M28,'Win%'!$T$5:$T$21)+SUMIF('Win%'!$A$5:$A$21,"&lt;"&amp;$M28,'Win%'!$T$5:$T$21))</f>
        <v>#DIV/0!</v>
      </c>
      <c r="AW28" s="27">
        <f t="shared" si="22"/>
        <v>1</v>
      </c>
      <c r="AX28" s="27" t="str">
        <f t="shared" si="39"/>
        <v>#DIV/0!</v>
      </c>
      <c r="AY28" s="27">
        <f t="shared" si="23"/>
        <v>0.5652173913</v>
      </c>
      <c r="AZ28" s="27">
        <f>SUMIF('Win%'!$A$5:$A$21,"&gt;"&amp;$P28,'Win%'!$T$5:$T$21)/(SUMIF('Win%'!$A$5:$A$21,"&gt;"&amp;$P28,'Win%'!$T$5:$T$21)+SUMIF('Win%'!$A$5:$A$21,"&lt;"&amp;$P28,'Win%'!$T$5:$T$21))</f>
        <v>1</v>
      </c>
      <c r="BA28" s="27">
        <f t="shared" si="24"/>
        <v>0.4761904762</v>
      </c>
      <c r="BB28" s="27">
        <f t="shared" si="40"/>
        <v>0</v>
      </c>
      <c r="BD28" s="29"/>
    </row>
    <row r="29">
      <c r="A29" s="35" t="s">
        <v>20</v>
      </c>
      <c r="B29" s="71" t="s">
        <v>74</v>
      </c>
      <c r="C29" s="18" t="s">
        <v>75</v>
      </c>
      <c r="D29" s="19">
        <v>5.5</v>
      </c>
      <c r="E29" s="20">
        <v>-105.0</v>
      </c>
      <c r="F29" s="20">
        <v>-115.0</v>
      </c>
      <c r="G29" s="19">
        <v>5.5</v>
      </c>
      <c r="H29" s="20">
        <v>110.0</v>
      </c>
      <c r="I29" s="20">
        <v>-130.0</v>
      </c>
      <c r="J29" s="19">
        <v>5.5</v>
      </c>
      <c r="K29" s="20">
        <v>-105.0</v>
      </c>
      <c r="L29" s="20">
        <v>-115.0</v>
      </c>
      <c r="M29" s="19"/>
      <c r="N29" s="20"/>
      <c r="O29" s="20"/>
      <c r="P29" s="19">
        <v>7.5</v>
      </c>
      <c r="Q29" s="20">
        <v>-105.0</v>
      </c>
      <c r="R29" s="20">
        <v>-115.0</v>
      </c>
      <c r="S29" s="23">
        <f t="shared" si="1"/>
        <v>-0.06219512195</v>
      </c>
      <c r="T29" s="24">
        <f t="shared" si="2"/>
        <v>0.01511627907</v>
      </c>
      <c r="U29" s="25">
        <f t="shared" si="3"/>
        <v>-0.02619047619</v>
      </c>
      <c r="V29" s="24">
        <f t="shared" si="4"/>
        <v>-0.0152173913</v>
      </c>
      <c r="W29" s="26" t="str">
        <f t="shared" si="5"/>
        <v>#DIV/0!</v>
      </c>
      <c r="X29" s="26" t="str">
        <f t="shared" si="6"/>
        <v>#DIV/0!</v>
      </c>
      <c r="Y29" s="25">
        <f t="shared" si="7"/>
        <v>-0.06219512195</v>
      </c>
      <c r="Z29" s="24">
        <f t="shared" si="8"/>
        <v>0.01511627907</v>
      </c>
      <c r="AA29" s="27">
        <f t="shared" si="9"/>
        <v>-0.02619047619</v>
      </c>
      <c r="AB29" s="28">
        <f t="shared" si="10"/>
        <v>0.005005055612</v>
      </c>
      <c r="AC29" s="27">
        <f t="shared" si="11"/>
        <v>-0.432195122</v>
      </c>
      <c r="AD29" s="28">
        <f t="shared" si="12"/>
        <v>0.3851162791</v>
      </c>
      <c r="AE29" s="27">
        <f t="shared" si="13"/>
        <v>0.512195122</v>
      </c>
      <c r="AF29" s="27">
        <f>SUMIF('Win%'!$A$5:$A$21,"&gt;"&amp;$D29,'Win%'!$I$5:$I$21)/(SUMIF('Win%'!$A$5:$A$21,"&gt;"&amp;$D29,'Win%'!$I$5:$I$21)+SUMIF('Win%'!$A$5:$A$21,"&lt;"&amp;$D29,'Win%'!$I$5:$I$21))</f>
        <v>0.45</v>
      </c>
      <c r="AG29" s="27">
        <f t="shared" si="14"/>
        <v>0.5348837209</v>
      </c>
      <c r="AH29" s="27">
        <f>SUMIF('Win%'!$A$5:$A$21,"&lt;"&amp;$D29,'Win%'!$I$5:$I$21)/(SUMIF('Win%'!$A$5:$A$21,"&gt;"&amp;$D29,'Win%'!$I$5:$I$21)+SUMIF('Win%'!$A$5:$A$21,"&lt;"&amp;$D29,'Win%'!$I$5:$I$21))</f>
        <v>0.55</v>
      </c>
      <c r="AI29" s="27">
        <f t="shared" si="15"/>
        <v>0.4761904762</v>
      </c>
      <c r="AJ29" s="27">
        <f>SUMIF('Win%'!$A$5:$A$21,"&gt;"&amp;$G29,'Win%'!$I$5:$I$21)/(SUMIF('Win%'!$A$5:$A$21,"&gt;"&amp;$G29,'Win%'!$I$5:$I$21)+SUMIF('Win%'!$A$5:$A$21,"&lt;"&amp;$G29,'Win%'!$I$5:$I$21))</f>
        <v>0.45</v>
      </c>
      <c r="AK29" s="27">
        <f t="shared" si="16"/>
        <v>0.5652173913</v>
      </c>
      <c r="AL29" s="27">
        <f>SUMIF('Win%'!$A$5:$A$21,"&lt;"&amp;$G29,'Win%'!$I$5:$I$21)/(SUMIF('Win%'!$A$5:$A$21,"&gt;"&amp;$G29,'Win%'!$I$5:$I$21)+SUMIF('Win%'!$A$5:$A$21,"&lt;"&amp;$G29,'Win%'!$I$5:$I$21))</f>
        <v>0.55</v>
      </c>
      <c r="AM29" s="27" t="str">
        <f t="shared" si="17"/>
        <v>#REF!</v>
      </c>
      <c r="AN29" s="27" t="str">
        <f>SUMIF('Win%'!$A$5:$A$21,"&gt;"&amp;#REF!,'Win%'!$I$5:$I$21)/(SUMIF('Win%'!$A$5:$A$21,"&gt;"&amp;#REF!,'Win%'!$I$5:$I$21)+SUMIF('Win%'!$A$5:$A$21,"&lt;"&amp;#REF!,'Win%'!$I$5:$I$21))</f>
        <v>#DIV/0!</v>
      </c>
      <c r="AO29" s="27" t="str">
        <f t="shared" si="18"/>
        <v>#REF!</v>
      </c>
      <c r="AP29" s="27" t="str">
        <f t="shared" si="37"/>
        <v>#DIV/0!</v>
      </c>
      <c r="AQ29" s="27">
        <f t="shared" si="19"/>
        <v>0.512195122</v>
      </c>
      <c r="AR29" s="27">
        <f>SUMIF('Win%'!$A$5:$A$21,"&gt;"&amp;$J29,'Win%'!$I$5:$I$21)/(SUMIF('Win%'!$A$5:$A$21,"&gt;"&amp;$J29,'Win%'!$I$5:$I$21)+SUMIF('Win%'!$A$5:$A$21,"&lt;"&amp;$J29,'Win%'!$I$5:$I$21))</f>
        <v>0.45</v>
      </c>
      <c r="AS29" s="27">
        <f t="shared" si="20"/>
        <v>0.5348837209</v>
      </c>
      <c r="AT29" s="27">
        <f t="shared" si="38"/>
        <v>0.55</v>
      </c>
      <c r="AU29" s="27">
        <f t="shared" si="21"/>
        <v>1</v>
      </c>
      <c r="AV29" s="27" t="str">
        <f>SUMIF('Win%'!$A$5:$A$21,"&gt;"&amp;$M29,'Win%'!$I$5:$I$21)/(SUMIF('Win%'!$A$5:$A$21,"&gt;"&amp;$M29,'Win%'!$I$5:$I$21)+SUMIF('Win%'!$A$5:$A$21,"&lt;"&amp;$M29,'Win%'!$I$5:$I$21))</f>
        <v>#DIV/0!</v>
      </c>
      <c r="AW29" s="27">
        <f t="shared" si="22"/>
        <v>1</v>
      </c>
      <c r="AX29" s="27" t="str">
        <f t="shared" si="39"/>
        <v>#DIV/0!</v>
      </c>
      <c r="AY29" s="27">
        <f t="shared" si="23"/>
        <v>0.512195122</v>
      </c>
      <c r="AZ29" s="27">
        <f>SUMIF('Win%'!$A$5:$A$21,"&gt;"&amp;$P29,'Win%'!$I$5:$I$21)/(SUMIF('Win%'!$A$5:$A$21,"&gt;"&amp;$P29,'Win%'!$I$5:$I$21)+SUMIF('Win%'!$A$5:$A$21,"&lt;"&amp;$P29,'Win%'!$I$5:$I$21))</f>
        <v>0.08</v>
      </c>
      <c r="BA29" s="27">
        <f t="shared" si="24"/>
        <v>0.5348837209</v>
      </c>
      <c r="BB29" s="27">
        <f t="shared" si="40"/>
        <v>0.92</v>
      </c>
      <c r="BD29" s="29"/>
    </row>
    <row r="30">
      <c r="A30" s="16" t="s">
        <v>14</v>
      </c>
      <c r="B30" s="72" t="s">
        <v>76</v>
      </c>
      <c r="C30" s="73" t="s">
        <v>77</v>
      </c>
      <c r="D30" s="19">
        <v>9.5</v>
      </c>
      <c r="E30" s="33">
        <v>-110.0</v>
      </c>
      <c r="F30" s="33">
        <v>-110.0</v>
      </c>
      <c r="G30" s="19">
        <v>9.5</v>
      </c>
      <c r="H30" s="33">
        <v>-120.0</v>
      </c>
      <c r="I30" s="33">
        <v>100.0</v>
      </c>
      <c r="J30" s="19">
        <v>9.5</v>
      </c>
      <c r="K30" s="33">
        <v>-115.0</v>
      </c>
      <c r="L30" s="33">
        <v>-105.0</v>
      </c>
      <c r="M30" s="19"/>
      <c r="N30" s="33"/>
      <c r="O30" s="33"/>
      <c r="P30" s="19">
        <v>9.5</v>
      </c>
      <c r="Q30" s="33">
        <v>-145.0</v>
      </c>
      <c r="R30" s="33">
        <v>125.0</v>
      </c>
      <c r="S30" s="34">
        <f t="shared" si="1"/>
        <v>-0.1938095238</v>
      </c>
      <c r="T30" s="24">
        <f t="shared" si="2"/>
        <v>0.1461904762</v>
      </c>
      <c r="U30" s="25">
        <f t="shared" si="3"/>
        <v>-0.2154545455</v>
      </c>
      <c r="V30" s="24">
        <f t="shared" si="4"/>
        <v>0.17</v>
      </c>
      <c r="W30" s="26" t="str">
        <f t="shared" si="5"/>
        <v>#DIV/0!</v>
      </c>
      <c r="X30" s="26" t="str">
        <f t="shared" si="6"/>
        <v>#DIV/0!</v>
      </c>
      <c r="Y30" s="25">
        <f t="shared" si="7"/>
        <v>-0.2048837209</v>
      </c>
      <c r="Z30" s="24">
        <f t="shared" si="8"/>
        <v>0.157804878</v>
      </c>
      <c r="AA30" s="27">
        <f t="shared" si="9"/>
        <v>-0.1938095238</v>
      </c>
      <c r="AB30" s="28">
        <f t="shared" si="10"/>
        <v>0.1579984514</v>
      </c>
      <c r="AC30" s="27">
        <f t="shared" si="11"/>
        <v>-0.2618367347</v>
      </c>
      <c r="AD30" s="28">
        <f t="shared" si="12"/>
        <v>0.2255555556</v>
      </c>
      <c r="AE30" s="27">
        <f t="shared" si="13"/>
        <v>0.5238095238</v>
      </c>
      <c r="AF30" s="27">
        <f>SUMIF('Win%'!$A$5:$A$21,"&gt;"&amp;$D30,'Win%'!$AG$5:$AG$21)/(SUMIF('Win%'!$A$5:$A$21,"&gt;"&amp;$D30,'Win%'!$AG$5:$AG$21)+SUMIF('Win%'!$A$5:$A$21,"&lt;"&amp;$D30,'Win%'!$AG$5:$AG$21))</f>
        <v>0.33</v>
      </c>
      <c r="AG30" s="27">
        <f t="shared" si="14"/>
        <v>0.5238095238</v>
      </c>
      <c r="AH30" s="27">
        <f>SUMIF('Win%'!$A$5:$A$21,"&lt;"&amp;$D30,'Win%'!$AG$5:$AG$21)/(SUMIF('Win%'!$A$5:$A$21,"&gt;"&amp;$D30,'Win%'!$AG$5:$AG$21)+SUMIF('Win%'!$A$5:$A$21,"&lt;"&amp;$D30,'Win%'!$AG$5:$AG$21))</f>
        <v>0.67</v>
      </c>
      <c r="AI30" s="27">
        <f t="shared" si="15"/>
        <v>0.5454545455</v>
      </c>
      <c r="AJ30" s="27">
        <f>SUMIF('Win%'!$A$5:$A$21,"&gt;"&amp;$G30,'Win%'!$AG$5:$AG$21)/(SUMIF('Win%'!$A$5:$A$21,"&gt;"&amp;$G30,'Win%'!$AG$5:$AG$21)+SUMIF('Win%'!$A$5:$A$21,"&lt;"&amp;$G30,'Win%'!$AG$5:$AG$21))</f>
        <v>0.33</v>
      </c>
      <c r="AK30" s="27">
        <f t="shared" si="16"/>
        <v>0.5</v>
      </c>
      <c r="AL30" s="27">
        <f>SUMIF('Win%'!$A$5:$A$21,"&lt;"&amp;$G30,'Win%'!$AG$5:$AG$21)/(SUMIF('Win%'!$A$5:$A$21,"&gt;"&amp;$G30,'Win%'!$AG$5:$AG$21)+SUMIF('Win%'!$A$5:$A$21,"&lt;"&amp;$G30,'Win%'!$AG$5:$AG$21))</f>
        <v>0.67</v>
      </c>
      <c r="AM30" s="27" t="str">
        <f t="shared" si="17"/>
        <v>#REF!</v>
      </c>
      <c r="AN30" s="27" t="str">
        <f>SUMIF('Win%'!$A$5:$A$21,"&gt;"&amp;#REF!,'Win%'!$AG$5:$AG$21)/(SUMIF('Win%'!$A$5:$A$21,"&gt;"&amp;#REF!,'Win%'!$AG$5:$AG$21)+SUMIF('Win%'!$A$5:$A$21,"&lt;"&amp;#REF!,'Win%'!$AG$5:$AG$21))</f>
        <v>#DIV/0!</v>
      </c>
      <c r="AO30" s="27" t="str">
        <f t="shared" si="18"/>
        <v>#REF!</v>
      </c>
      <c r="AP30" s="27" t="str">
        <f>SUMIF('Win%'!$A$5:$A$21,"&lt;"&amp;#REF!,'Win%'!$AG$5:$AG$21)/(SUMIF('Win%'!$A$5:$A$21,"&gt;"&amp;#REF!,'Win%'!$AG$5:$AG$21)+SUMIF('Win%'!$A$5:$A$21,"&lt;"&amp;#REF!,'Win%'!$AG$5:$AG$21))</f>
        <v>#DIV/0!</v>
      </c>
      <c r="AQ30" s="27">
        <f t="shared" si="19"/>
        <v>0.5348837209</v>
      </c>
      <c r="AR30" s="27">
        <f>SUMIF('Win%'!$A$5:$A$21,"&gt;"&amp;$J30,'Win%'!$AG$5:$AG$21)/(SUMIF('Win%'!$A$5:$A$21,"&gt;"&amp;$J30,'Win%'!$AG$5:$AG$21)+SUMIF('Win%'!$A$5:$A$21,"&lt;"&amp;$J30,'Win%'!$AG$5:$AG$21))</f>
        <v>0.33</v>
      </c>
      <c r="AS30" s="27">
        <f t="shared" si="20"/>
        <v>0.512195122</v>
      </c>
      <c r="AT30" s="27">
        <f>SUMIF('Win%'!$A$5:$A$21,"&lt;"&amp;$J30,'Win%'!$AG$5:$AG$21)/(SUMIF('Win%'!$A$5:$A$21,"&gt;"&amp;$J30,'Win%'!$AG$5:$AG$21)+SUMIF('Win%'!$A$5:$A$21,"&lt;"&amp;$J30,'Win%'!$AG$5:$AG$21))</f>
        <v>0.67</v>
      </c>
      <c r="AU30" s="27">
        <f t="shared" si="21"/>
        <v>1</v>
      </c>
      <c r="AV30" s="27" t="str">
        <f>SUMIF('Win%'!$A$5:$A$21,"&gt;"&amp;$M30,'Win%'!$AG$5:$AG$21)/(SUMIF('Win%'!$A$5:$A$21,"&gt;"&amp;$M30,'Win%'!$AG$5:$AG$21)+SUMIF('Win%'!$A$5:$A$21,"&lt;"&amp;$M30,'Win%'!$AG$5:$AG$21))</f>
        <v>#DIV/0!</v>
      </c>
      <c r="AW30" s="27">
        <f t="shared" si="22"/>
        <v>1</v>
      </c>
      <c r="AX30" s="27" t="str">
        <f>SUMIF('Win%'!$A$5:$A$21,"&lt;"&amp;$M30,'Win%'!$AG$5:$AG$21)/(SUMIF('Win%'!$A$5:$A$21,"&gt;"&amp;$M30,'Win%'!$AG$5:$AG$21)+SUMIF('Win%'!$A$5:$A$21,"&lt;"&amp;$M30,'Win%'!$AG$5:$AG$21))</f>
        <v>#DIV/0!</v>
      </c>
      <c r="AY30" s="27">
        <f t="shared" si="23"/>
        <v>0.5918367347</v>
      </c>
      <c r="AZ30" s="27">
        <f>SUMIF('Win%'!$A$5:$A$21,"&gt;"&amp;$P30,'Win%'!$AG$5:$AG$21)/(SUMIF('Win%'!$A$5:$A$21,"&gt;"&amp;$P30,'Win%'!$AG$5:$AG$21)+SUMIF('Win%'!$A$5:$A$21,"&lt;"&amp;$P30,'Win%'!$AG$5:$AG$21))</f>
        <v>0.33</v>
      </c>
      <c r="BA30" s="27">
        <f t="shared" si="24"/>
        <v>0.4444444444</v>
      </c>
      <c r="BB30" s="27">
        <f>SUMIF('Win%'!$A$5:$A$21,"&lt;"&amp;$P30,'Win%'!$AG$5:$AG$21)/(SUMIF('Win%'!$A$5:$A$21,"&gt;"&amp;$P30,'Win%'!$AG$5:$AG$21)+SUMIF('Win%'!$A$5:$A$21,"&lt;"&amp;$P30,'Win%'!$AG$5:$AG$21))</f>
        <v>0.67</v>
      </c>
      <c r="BD30" s="29"/>
    </row>
    <row r="31">
      <c r="A31" s="16" t="s">
        <v>14</v>
      </c>
      <c r="B31" s="74" t="s">
        <v>78</v>
      </c>
      <c r="C31" s="18" t="s">
        <v>79</v>
      </c>
      <c r="D31" s="19">
        <v>7.5</v>
      </c>
      <c r="E31" s="20">
        <v>-145.0</v>
      </c>
      <c r="F31" s="20">
        <v>125.0</v>
      </c>
      <c r="G31" s="19">
        <v>8.0</v>
      </c>
      <c r="H31" s="20">
        <v>100.0</v>
      </c>
      <c r="I31" s="20">
        <v>-120.0</v>
      </c>
      <c r="J31" s="19">
        <v>7.5</v>
      </c>
      <c r="K31" s="20">
        <v>-160.0</v>
      </c>
      <c r="L31" s="20">
        <v>130.0</v>
      </c>
      <c r="M31" s="19"/>
      <c r="N31" s="20"/>
      <c r="O31" s="20"/>
      <c r="P31" s="19">
        <v>5.5</v>
      </c>
      <c r="Q31" s="20">
        <v>-130.0</v>
      </c>
      <c r="R31" s="20">
        <v>110.0</v>
      </c>
      <c r="S31" s="23">
        <f t="shared" si="1"/>
        <v>0.1081632653</v>
      </c>
      <c r="T31" s="24">
        <f t="shared" si="2"/>
        <v>-0.1444444444</v>
      </c>
      <c r="U31" s="25">
        <f t="shared" si="3"/>
        <v>0.1</v>
      </c>
      <c r="V31" s="24">
        <f t="shared" si="4"/>
        <v>-0.1454545455</v>
      </c>
      <c r="W31" s="26" t="str">
        <f t="shared" si="5"/>
        <v>#DIV/0!</v>
      </c>
      <c r="X31" s="26" t="str">
        <f t="shared" si="6"/>
        <v>#DIV/0!</v>
      </c>
      <c r="Y31" s="25">
        <f t="shared" si="7"/>
        <v>0.08461538462</v>
      </c>
      <c r="Z31" s="24">
        <f t="shared" si="8"/>
        <v>-0.1347826087</v>
      </c>
      <c r="AA31" s="27">
        <f t="shared" si="9"/>
        <v>0.1081632653</v>
      </c>
      <c r="AB31" s="28">
        <f t="shared" si="10"/>
        <v>-0.1415605329</v>
      </c>
      <c r="AC31" s="27">
        <f t="shared" si="11"/>
        <v>0.4147826087</v>
      </c>
      <c r="AD31" s="28">
        <f t="shared" si="12"/>
        <v>-0.4561904762</v>
      </c>
      <c r="AE31" s="27">
        <f t="shared" si="13"/>
        <v>0.5918367347</v>
      </c>
      <c r="AF31" s="27">
        <f>SUMIF('Win%'!$A$5:$A$21,"&gt;"&amp;$D31,'Win%'!$AF$5:$AF$21)/(SUMIF('Win%'!$A$5:$A$21,"&gt;"&amp;$D31,'Win%'!$AF$5:$AF$21)+SUMIF('Win%'!$A$5:$A$21,"&lt;"&amp;$D31,'Win%'!$AF$5:$AF$21))</f>
        <v>0.7</v>
      </c>
      <c r="AG31" s="27">
        <f t="shared" si="14"/>
        <v>0.4444444444</v>
      </c>
      <c r="AH31" s="27">
        <f>SUMIF('Win%'!$A$5:$A$21,"&lt;"&amp;$D31,'Win%'!$AF$5:$AF$21)/(SUMIF('Win%'!$A$5:$A$21,"&gt;"&amp;$D31,'Win%'!$AF$5:$AF$21)+SUMIF('Win%'!$A$5:$A$21,"&lt;"&amp;$D31,'Win%'!$AF$5:$AF$21))</f>
        <v>0.3</v>
      </c>
      <c r="AI31" s="27">
        <f t="shared" si="15"/>
        <v>0.5</v>
      </c>
      <c r="AJ31" s="27">
        <f>SUMIF('Win%'!$A$5:$A$21,"&gt;"&amp;$G31,'Win%'!$AF$5:$AF$21)/(SUMIF('Win%'!$A$5:$A$21,"&gt;"&amp;$G31,'Win%'!$AF$5:$AF$21)+SUMIF('Win%'!$A$5:$A$21,"&lt;"&amp;$G31,'Win%'!$AF$5:$AF$21))</f>
        <v>0.6</v>
      </c>
      <c r="AK31" s="27">
        <f t="shared" si="16"/>
        <v>0.5454545455</v>
      </c>
      <c r="AL31" s="27">
        <f>SUMIF('Win%'!$A$5:$A$21,"&lt;"&amp;$G31,'Win%'!$AF$5:$AF$21)/(SUMIF('Win%'!$A$5:$A$21,"&gt;"&amp;$G31,'Win%'!$AF$5:$AF$21)+SUMIF('Win%'!$A$5:$A$21,"&lt;"&amp;$G31,'Win%'!$AF$5:$AF$21))</f>
        <v>0.4</v>
      </c>
      <c r="AM31" s="27" t="str">
        <f t="shared" si="17"/>
        <v>#REF!</v>
      </c>
      <c r="AN31" s="27" t="str">
        <f>SUMIF('Win%'!$A$5:$A$21,"&gt;"&amp;#REF!,'Win%'!$AF$5:$AF$21)/(SUMIF('Win%'!$A$5:$A$21,"&gt;"&amp;#REF!,'Win%'!$AF$5:$AF$21)+SUMIF('Win%'!$A$5:$A$21,"&lt;"&amp;#REF!,'Win%'!$AF$5:$AF$21))</f>
        <v>#DIV/0!</v>
      </c>
      <c r="AO31" s="27" t="str">
        <f t="shared" si="18"/>
        <v>#REF!</v>
      </c>
      <c r="AP31" s="27" t="str">
        <f>SUMIF('Win%'!$A$5:$A$21,"&lt;"&amp;#REF!,'Win%'!$AF$5:$AF$21)/(SUMIF('Win%'!$A$5:$A$21,"&gt;"&amp;#REF!,'Win%'!$AF$5:$AF$21)+SUMIF('Win%'!$A$5:$A$21,"&lt;"&amp;#REF!,'Win%'!$AF$5:$AF$21))</f>
        <v>#DIV/0!</v>
      </c>
      <c r="AQ31" s="27">
        <f t="shared" si="19"/>
        <v>0.6153846154</v>
      </c>
      <c r="AR31" s="27">
        <f>SUMIF('Win%'!$A$5:$A$21,"&gt;"&amp;$J31,'Win%'!$AF$5:$AF$21)/(SUMIF('Win%'!$A$5:$A$21,"&gt;"&amp;$J31,'Win%'!$AF$5:$AF$21)+SUMIF('Win%'!$A$5:$A$21,"&lt;"&amp;$J31,'Win%'!$AF$5:$AF$21))</f>
        <v>0.7</v>
      </c>
      <c r="AS31" s="27">
        <f t="shared" si="20"/>
        <v>0.4347826087</v>
      </c>
      <c r="AT31" s="27">
        <f>SUMIF('Win%'!$A$5:$A$21,"&lt;"&amp;$J31,'Win%'!$AF$5:$AF$21)/(SUMIF('Win%'!$A$5:$A$21,"&gt;"&amp;$J31,'Win%'!$AF$5:$AF$21)+SUMIF('Win%'!$A$5:$A$21,"&lt;"&amp;$J31,'Win%'!$AF$5:$AF$21))</f>
        <v>0.3</v>
      </c>
      <c r="AU31" s="27">
        <f t="shared" si="21"/>
        <v>1</v>
      </c>
      <c r="AV31" s="27" t="str">
        <f>SUMIF('Win%'!$A$5:$A$21,"&gt;"&amp;$M31,'Win%'!$AF$5:$AF$21)/(SUMIF('Win%'!$A$5:$A$21,"&gt;"&amp;$M31,'Win%'!$AF$5:$AF$21)+SUMIF('Win%'!$A$5:$A$21,"&lt;"&amp;$M31,'Win%'!$AF$5:$AF$21))</f>
        <v>#DIV/0!</v>
      </c>
      <c r="AW31" s="27">
        <f t="shared" si="22"/>
        <v>1</v>
      </c>
      <c r="AX31" s="27" t="str">
        <f>SUMIF('Win%'!$A$5:$A$21,"&lt;"&amp;$M31,'Win%'!$AF$5:$AF$21)/(SUMIF('Win%'!$A$5:$A$21,"&gt;"&amp;$M31,'Win%'!$AF$5:$AF$21)+SUMIF('Win%'!$A$5:$A$21,"&lt;"&amp;$M31,'Win%'!$AF$5:$AF$21))</f>
        <v>#DIV/0!</v>
      </c>
      <c r="AY31" s="27">
        <f t="shared" si="23"/>
        <v>0.5652173913</v>
      </c>
      <c r="AZ31" s="27">
        <f>SUMIF('Win%'!$A$5:$A$21,"&gt;"&amp;$P31,'Win%'!$AF$5:$AF$21)/(SUMIF('Win%'!$A$5:$A$21,"&gt;"&amp;$P31,'Win%'!$AF$5:$AF$21)+SUMIF('Win%'!$A$5:$A$21,"&lt;"&amp;$P31,'Win%'!$AF$5:$AF$21))</f>
        <v>0.98</v>
      </c>
      <c r="BA31" s="27">
        <f t="shared" si="24"/>
        <v>0.4761904762</v>
      </c>
      <c r="BB31" s="27">
        <f>SUMIF('Win%'!$A$5:$A$21,"&lt;"&amp;$P31,'Win%'!$AF$5:$AF$21)/(SUMIF('Win%'!$A$5:$A$21,"&gt;"&amp;$P31,'Win%'!$AF$5:$AF$21)+SUMIF('Win%'!$A$5:$A$21,"&lt;"&amp;$P31,'Win%'!$AF$5:$AF$21))</f>
        <v>0.02</v>
      </c>
      <c r="BD31" s="29"/>
    </row>
    <row r="32">
      <c r="A32" s="30" t="s">
        <v>17</v>
      </c>
      <c r="B32" s="75" t="s">
        <v>80</v>
      </c>
      <c r="C32" s="32" t="s">
        <v>81</v>
      </c>
      <c r="D32" s="19">
        <v>9.5</v>
      </c>
      <c r="E32" s="33">
        <v>135.0</v>
      </c>
      <c r="F32" s="33">
        <v>-160.0</v>
      </c>
      <c r="G32" s="19">
        <v>9.0</v>
      </c>
      <c r="H32" s="33">
        <v>105.0</v>
      </c>
      <c r="I32" s="33">
        <v>-120.0</v>
      </c>
      <c r="J32" s="19">
        <v>9.5</v>
      </c>
      <c r="K32" s="33">
        <v>120.0</v>
      </c>
      <c r="L32" s="33">
        <v>-145.0</v>
      </c>
      <c r="M32" s="19"/>
      <c r="N32" s="33"/>
      <c r="O32" s="33"/>
      <c r="P32" s="19">
        <v>11.5</v>
      </c>
      <c r="Q32" s="33">
        <v>-110.0</v>
      </c>
      <c r="R32" s="33">
        <v>-110.0</v>
      </c>
      <c r="S32" s="34">
        <f t="shared" si="1"/>
        <v>0.0002106593638</v>
      </c>
      <c r="T32" s="24">
        <f t="shared" si="2"/>
        <v>-0.04112718964</v>
      </c>
      <c r="U32" s="25">
        <f t="shared" si="3"/>
        <v>0.09327620303</v>
      </c>
      <c r="V32" s="24">
        <f t="shared" si="4"/>
        <v>-0.1265356265</v>
      </c>
      <c r="W32" s="26" t="str">
        <f t="shared" si="5"/>
        <v>#DIV/0!</v>
      </c>
      <c r="X32" s="26" t="str">
        <f t="shared" si="6"/>
        <v>#DIV/0!</v>
      </c>
      <c r="Y32" s="25">
        <f t="shared" si="7"/>
        <v>-0.02880288029</v>
      </c>
      <c r="Z32" s="24">
        <f t="shared" si="8"/>
        <v>-0.01757930895</v>
      </c>
      <c r="AA32" s="27">
        <f t="shared" si="9"/>
        <v>0.09327620303</v>
      </c>
      <c r="AB32" s="28">
        <f t="shared" si="10"/>
        <v>-0.06174737504</v>
      </c>
      <c r="AC32" s="27">
        <f t="shared" si="11"/>
        <v>-0.4644035832</v>
      </c>
      <c r="AD32" s="28">
        <f t="shared" si="12"/>
        <v>0.4167845356</v>
      </c>
      <c r="AE32" s="27">
        <f t="shared" si="13"/>
        <v>0.4255319149</v>
      </c>
      <c r="AF32" s="27">
        <f>SUMIF('Win%'!$A$5:$A$21,"&gt;"&amp;$D32,'Win%'!$AC$5:$AC$21)/(SUMIF('Win%'!$A$5:$A$21,"&gt;"&amp;$D32,'Win%'!$AC$5:$AC$21)+SUMIF('Win%'!$A$5:$A$21,"&lt;"&amp;$D32,'Win%'!$AC$5:$AC$21))</f>
        <v>0.4257425743</v>
      </c>
      <c r="AG32" s="27">
        <f t="shared" si="14"/>
        <v>0.6153846154</v>
      </c>
      <c r="AH32" s="27">
        <f>SUMIF('Win%'!$A$5:$A$21,"&lt;"&amp;$D32,'Win%'!$AC$5:$AC$21)/(SUMIF('Win%'!$A$5:$A$21,"&gt;"&amp;$D32,'Win%'!$AC$5:$AC$21)+SUMIF('Win%'!$A$5:$A$21,"&lt;"&amp;$D32,'Win%'!$AC$5:$AC$21))</f>
        <v>0.5742574257</v>
      </c>
      <c r="AI32" s="27">
        <f t="shared" si="15"/>
        <v>0.487804878</v>
      </c>
      <c r="AJ32" s="27">
        <f>SUMIF('Win%'!$A$5:$A$21,"&gt;"&amp;$G32,'Win%'!$AC$5:$AC$21)/(SUMIF('Win%'!$A$5:$A$21,"&gt;"&amp;$G32,'Win%'!$AC$5:$AC$21)+SUMIF('Win%'!$A$5:$A$21,"&lt;"&amp;$G32,'Win%'!$AC$5:$AC$21))</f>
        <v>0.5810810811</v>
      </c>
      <c r="AK32" s="27">
        <f t="shared" si="16"/>
        <v>0.5454545455</v>
      </c>
      <c r="AL32" s="27">
        <f>SUMIF('Win%'!$A$5:$A$21,"&lt;"&amp;$G32,'Win%'!$AC$5:$AC$21)/(SUMIF('Win%'!$A$5:$A$21,"&gt;"&amp;$G32,'Win%'!$AC$5:$AC$21)+SUMIF('Win%'!$A$5:$A$21,"&lt;"&amp;$G32,'Win%'!$AC$5:$AC$21))</f>
        <v>0.4189189189</v>
      </c>
      <c r="AM32" s="27" t="str">
        <f t="shared" si="17"/>
        <v>#REF!</v>
      </c>
      <c r="AN32" s="27" t="str">
        <f>SUMIF('Win%'!$A$5:$A$21,"&gt;"&amp;#REF!,'Win%'!$AC$5:$AC$21)/(SUMIF('Win%'!$A$5:$A$21,"&gt;"&amp;#REF!,'Win%'!$AC$5:$AC$21)+SUMIF('Win%'!$A$5:$A$21,"&lt;"&amp;#REF!,'Win%'!$AC$5:$AC$21))</f>
        <v>#DIV/0!</v>
      </c>
      <c r="AO32" s="27" t="str">
        <f t="shared" si="18"/>
        <v>#REF!</v>
      </c>
      <c r="AP32" s="27" t="str">
        <f>SUMIF('Win%'!$A$5:$A$21,"&lt;"&amp;#REF!,'Win%'!$AC$5:$AC$21)/(SUMIF('Win%'!$A$5:$A$21,"&gt;"&amp;#REF!,'Win%'!$AC$5:$AC$21)+SUMIF('Win%'!$A$5:$A$21,"&lt;"&amp;#REF!,'Win%'!$AC$5:$AC$21))</f>
        <v>#DIV/0!</v>
      </c>
      <c r="AQ32" s="27">
        <f t="shared" si="19"/>
        <v>0.4545454545</v>
      </c>
      <c r="AR32" s="27">
        <f>SUMIF('Win%'!$A$5:$A$21,"&gt;"&amp;$J32,'Win%'!$AC$5:$AC$21)/(SUMIF('Win%'!$A$5:$A$21,"&gt;"&amp;$J32,'Win%'!$AC$5:$AC$21)+SUMIF('Win%'!$A$5:$A$21,"&lt;"&amp;$J32,'Win%'!$AC$5:$AC$21))</f>
        <v>0.4257425743</v>
      </c>
      <c r="AS32" s="27">
        <f t="shared" si="20"/>
        <v>0.5918367347</v>
      </c>
      <c r="AT32" s="27">
        <f>SUMIF('Win%'!$A$5:$A$21,"&lt;"&amp;$J32,'Win%'!$AC$5:$AC$21)/(SUMIF('Win%'!$A$5:$A$21,"&gt;"&amp;$J32,'Win%'!$AC$5:$AC$21)+SUMIF('Win%'!$A$5:$A$21,"&lt;"&amp;$J32,'Win%'!$AC$5:$AC$21))</f>
        <v>0.5742574257</v>
      </c>
      <c r="AU32" s="27">
        <f t="shared" si="21"/>
        <v>1</v>
      </c>
      <c r="AV32" s="27" t="str">
        <f>SUMIF('Win%'!$A$5:$A$21,"&gt;"&amp;$M32,'Win%'!$AC$5:$AC$21)/(SUMIF('Win%'!$A$5:$A$21,"&gt;"&amp;$M32,'Win%'!$AC$5:$AC$21)+SUMIF('Win%'!$A$5:$A$21,"&lt;"&amp;$M32,'Win%'!$AC$5:$AC$21))</f>
        <v>#DIV/0!</v>
      </c>
      <c r="AW32" s="27">
        <f t="shared" si="22"/>
        <v>1</v>
      </c>
      <c r="AX32" s="27" t="str">
        <f>SUMIF('Win%'!$A$5:$A$21,"&lt;"&amp;$M32,'Win%'!$AC$5:$AC$21)/(SUMIF('Win%'!$A$5:$A$21,"&gt;"&amp;$M32,'Win%'!$AC$5:$AC$21)+SUMIF('Win%'!$A$5:$A$21,"&lt;"&amp;$M32,'Win%'!$AC$5:$AC$21))</f>
        <v>#DIV/0!</v>
      </c>
      <c r="AY32" s="27">
        <f t="shared" si="23"/>
        <v>0.5238095238</v>
      </c>
      <c r="AZ32" s="27">
        <f>SUMIF('Win%'!$A$5:$A$21,"&gt;"&amp;$P32,'Win%'!$AC$5:$AC$21)/(SUMIF('Win%'!$A$5:$A$21,"&gt;"&amp;$P32,'Win%'!$AC$5:$AC$21)+SUMIF('Win%'!$A$5:$A$21,"&lt;"&amp;$P32,'Win%'!$AC$5:$AC$21))</f>
        <v>0.05940594059</v>
      </c>
      <c r="BA32" s="27">
        <f t="shared" si="24"/>
        <v>0.5238095238</v>
      </c>
      <c r="BB32" s="27">
        <f>SUMIF('Win%'!$A$5:$A$21,"&lt;"&amp;$P32,'Win%'!$AC$5:$AC$21)/(SUMIF('Win%'!$A$5:$A$21,"&gt;"&amp;$P32,'Win%'!$AC$5:$AC$21)+SUMIF('Win%'!$A$5:$A$21,"&lt;"&amp;$P32,'Win%'!$AC$5:$AC$21))</f>
        <v>0.9405940594</v>
      </c>
      <c r="BD32" s="29"/>
    </row>
    <row r="33">
      <c r="A33" s="54" t="s">
        <v>45</v>
      </c>
      <c r="B33" s="76" t="s">
        <v>82</v>
      </c>
      <c r="C33" s="32" t="s">
        <v>83</v>
      </c>
      <c r="D33" s="19"/>
      <c r="E33" s="20"/>
      <c r="F33" s="20"/>
      <c r="G33" s="19">
        <v>9.0</v>
      </c>
      <c r="H33" s="20">
        <v>105.0</v>
      </c>
      <c r="I33" s="20">
        <v>-125.0</v>
      </c>
      <c r="J33" s="19">
        <v>8.5</v>
      </c>
      <c r="K33" s="20">
        <v>-115.0</v>
      </c>
      <c r="L33" s="20">
        <v>-105.0</v>
      </c>
      <c r="M33" s="19"/>
      <c r="N33" s="20"/>
      <c r="O33" s="20"/>
      <c r="P33" s="19">
        <v>9.5</v>
      </c>
      <c r="Q33" s="20">
        <v>115.0</v>
      </c>
      <c r="R33" s="20">
        <v>-135.0</v>
      </c>
      <c r="S33" s="77" t="str">
        <f t="shared" si="1"/>
        <v>#DIV/0!</v>
      </c>
      <c r="T33" s="45" t="str">
        <f t="shared" si="2"/>
        <v>#DIV/0!</v>
      </c>
      <c r="U33" s="25">
        <f t="shared" si="3"/>
        <v>0.04552845528</v>
      </c>
      <c r="V33" s="24">
        <f t="shared" si="4"/>
        <v>-0.08888888889</v>
      </c>
      <c r="W33" s="26" t="str">
        <f t="shared" si="5"/>
        <v>#DIV/0!</v>
      </c>
      <c r="X33" s="26" t="str">
        <f t="shared" si="6"/>
        <v>#DIV/0!</v>
      </c>
      <c r="Y33" s="25">
        <f t="shared" si="7"/>
        <v>0.1185816256</v>
      </c>
      <c r="Z33" s="24">
        <f t="shared" si="8"/>
        <v>-0.1656604685</v>
      </c>
      <c r="AA33" s="46" t="str">
        <f t="shared" si="9"/>
        <v>#DIV/0!</v>
      </c>
      <c r="AB33" s="47" t="str">
        <f t="shared" si="10"/>
        <v>#DIV/0!</v>
      </c>
      <c r="AC33" s="27">
        <f t="shared" si="11"/>
        <v>-0.06907667511</v>
      </c>
      <c r="AD33" s="28">
        <f t="shared" si="12"/>
        <v>0.02949231093</v>
      </c>
      <c r="AE33" s="27">
        <f t="shared" si="13"/>
        <v>1</v>
      </c>
      <c r="AF33" s="27" t="str">
        <f>SUMIF('Win%'!$A$5:$A$21,"&gt;"&amp;$D33,'Win%'!$M$5:$M$21)/(SUMIF('Win%'!$A$5:$A$21,"&gt;"&amp;$D33,'Win%'!$M$5:$M$21)+SUMIF('Win%'!$A$5:$A$21,"&lt;"&amp;$D33,'Win%'!$M$5:$M$21))</f>
        <v>#DIV/0!</v>
      </c>
      <c r="AG33" s="27">
        <f t="shared" si="14"/>
        <v>1</v>
      </c>
      <c r="AH33" s="27" t="str">
        <f>SUMIF('Win%'!$A$5:$A$21,"&lt;"&amp;$D33,'Win%'!$M$5:$M$21)/(SUMIF('Win%'!$A$5:$A$21,"&gt;"&amp;$D33,'Win%'!$M$5:$M$21)+SUMIF('Win%'!$A$5:$A$21,"&lt;"&amp;$D33,'Win%'!$M$5:$M$21))</f>
        <v>#DIV/0!</v>
      </c>
      <c r="AI33" s="27">
        <f t="shared" si="15"/>
        <v>0.487804878</v>
      </c>
      <c r="AJ33" s="27">
        <f>SUMIF('Win%'!$A$5:$A$21,"&gt;"&amp;$G33,'Win%'!$M$5:$M$21)/(SUMIF('Win%'!$A$5:$A$21,"&gt;"&amp;$G33,'Win%'!$M$5:$M$21)+SUMIF('Win%'!$A$5:$A$21,"&lt;"&amp;$G33,'Win%'!$M$5:$M$21))</f>
        <v>0.5333333333</v>
      </c>
      <c r="AK33" s="27">
        <f t="shared" si="16"/>
        <v>0.5555555556</v>
      </c>
      <c r="AL33" s="27">
        <f>SUMIF('Win%'!$A$5:$A$21,"&lt;"&amp;$G33,'Win%'!$M$5:$M$21)/(SUMIF('Win%'!$A$5:$A$21,"&gt;"&amp;$G33,'Win%'!$M$5:$M$21)+SUMIF('Win%'!$A$5:$A$21,"&lt;"&amp;$G33,'Win%'!$M$5:$M$21))</f>
        <v>0.4666666667</v>
      </c>
      <c r="AM33" s="27" t="str">
        <f t="shared" si="17"/>
        <v>#REF!</v>
      </c>
      <c r="AN33" s="27" t="str">
        <f>SUMIF('Win%'!$A$5:$A$21,"&gt;"&amp;#REF!,'Win%'!$M$5:$M$21)/(SUMIF('Win%'!$A$5:$A$21,"&gt;"&amp;#REF!,'Win%'!$M$5:$M$21)+SUMIF('Win%'!$A$5:$A$21,"&lt;"&amp;#REF!,'Win%'!$M$5:$M$21))</f>
        <v>#DIV/0!</v>
      </c>
      <c r="AO33" s="27" t="str">
        <f t="shared" si="18"/>
        <v>#REF!</v>
      </c>
      <c r="AP33" s="27" t="str">
        <f t="shared" ref="AP33:AP34" si="41">1-AN33</f>
        <v>#DIV/0!</v>
      </c>
      <c r="AQ33" s="27">
        <f t="shared" si="19"/>
        <v>0.5348837209</v>
      </c>
      <c r="AR33" s="27">
        <f>SUMIF('Win%'!$A$5:$A$21,"&gt;"&amp;$J33,'Win%'!$M$5:$M$21)/(SUMIF('Win%'!$A$5:$A$21,"&gt;"&amp;$J33,'Win%'!$M$5:$M$21)+SUMIF('Win%'!$A$5:$A$21,"&lt;"&amp;$J33,'Win%'!$M$5:$M$21))</f>
        <v>0.6534653465</v>
      </c>
      <c r="AS33" s="27">
        <f t="shared" si="20"/>
        <v>0.512195122</v>
      </c>
      <c r="AT33" s="27">
        <f t="shared" ref="AT33:AT34" si="42">1-AR33</f>
        <v>0.3465346535</v>
      </c>
      <c r="AU33" s="27">
        <f t="shared" si="21"/>
        <v>1</v>
      </c>
      <c r="AV33" s="27" t="str">
        <f>SUMIF('Win%'!$A$5:$A$21,"&gt;"&amp;$M33,'Win%'!$M$5:$M$21)/(SUMIF('Win%'!$A$5:$A$21,"&gt;"&amp;$M33,'Win%'!$M$5:$M$21)+SUMIF('Win%'!$A$5:$A$21,"&lt;"&amp;$M33,'Win%'!$M$5:$M$21))</f>
        <v>#DIV/0!</v>
      </c>
      <c r="AW33" s="27">
        <f t="shared" si="22"/>
        <v>1</v>
      </c>
      <c r="AX33" s="27" t="str">
        <f t="shared" ref="AX33:AX34" si="43">1-AV33</f>
        <v>#DIV/0!</v>
      </c>
      <c r="AY33" s="27">
        <f t="shared" si="23"/>
        <v>0.4651162791</v>
      </c>
      <c r="AZ33" s="27">
        <f>SUMIF('Win%'!$A$5:$A$21,"&gt;"&amp;$P33,'Win%'!$M$5:$M$21)/(SUMIF('Win%'!$A$5:$A$21,"&gt;"&amp;$P33,'Win%'!$M$5:$M$21)+SUMIF('Win%'!$A$5:$A$21,"&lt;"&amp;$P33,'Win%'!$M$5:$M$21))</f>
        <v>0.396039604</v>
      </c>
      <c r="BA33" s="27">
        <f t="shared" si="24"/>
        <v>0.5744680851</v>
      </c>
      <c r="BB33" s="27">
        <f t="shared" ref="BB33:BB34" si="44">1-AZ33</f>
        <v>0.603960396</v>
      </c>
      <c r="BD33" s="29"/>
    </row>
    <row r="34">
      <c r="A34" s="48" t="s">
        <v>35</v>
      </c>
      <c r="B34" s="78" t="s">
        <v>84</v>
      </c>
      <c r="C34" s="79" t="s">
        <v>85</v>
      </c>
      <c r="D34" s="19">
        <v>6.5</v>
      </c>
      <c r="E34" s="33">
        <v>-145.0</v>
      </c>
      <c r="F34" s="33">
        <v>125.0</v>
      </c>
      <c r="G34" s="19">
        <v>6.5</v>
      </c>
      <c r="H34" s="33">
        <v>-140.0</v>
      </c>
      <c r="I34" s="33">
        <v>120.0</v>
      </c>
      <c r="J34" s="19">
        <v>6.5</v>
      </c>
      <c r="K34" s="33">
        <v>-135.0</v>
      </c>
      <c r="L34" s="33">
        <v>110.0</v>
      </c>
      <c r="M34" s="19"/>
      <c r="N34" s="33"/>
      <c r="O34" s="33"/>
      <c r="P34" s="19">
        <v>8.5</v>
      </c>
      <c r="Q34" s="33">
        <v>145.0</v>
      </c>
      <c r="R34" s="33">
        <v>-170.0</v>
      </c>
      <c r="S34" s="34">
        <f t="shared" si="1"/>
        <v>0.04541816727</v>
      </c>
      <c r="T34" s="24">
        <f t="shared" si="2"/>
        <v>-0.08169934641</v>
      </c>
      <c r="U34" s="25">
        <f t="shared" si="3"/>
        <v>0.05392156863</v>
      </c>
      <c r="V34" s="24">
        <f t="shared" si="4"/>
        <v>-0.09180035651</v>
      </c>
      <c r="W34" s="26" t="str">
        <f t="shared" si="5"/>
        <v>#DIV/0!</v>
      </c>
      <c r="X34" s="26" t="str">
        <f t="shared" si="6"/>
        <v>#DIV/0!</v>
      </c>
      <c r="Y34" s="25">
        <f t="shared" si="7"/>
        <v>0.06278681685</v>
      </c>
      <c r="Z34" s="24">
        <f t="shared" si="8"/>
        <v>-0.1134453782</v>
      </c>
      <c r="AA34" s="27">
        <f t="shared" si="9"/>
        <v>0.06278681685</v>
      </c>
      <c r="AB34" s="28">
        <f t="shared" si="10"/>
        <v>-0.09564836035</v>
      </c>
      <c r="AC34" s="27">
        <f t="shared" si="11"/>
        <v>-0.2218887555</v>
      </c>
      <c r="AD34" s="28">
        <f t="shared" si="12"/>
        <v>0.1840958606</v>
      </c>
      <c r="AE34" s="27">
        <f t="shared" si="13"/>
        <v>0.5918367347</v>
      </c>
      <c r="AF34" s="27">
        <f>SUMIF('Win%'!$A$5:$A$21,"&gt;"&amp;$D34,'Win%'!$U$5:$U$21)/(SUMIF('Win%'!$A$5:$A$21,"&gt;"&amp;$D34,'Win%'!$U$5:$U$21)+SUMIF('Win%'!$A$5:$A$21,"&lt;"&amp;$D34,'Win%'!$U$5:$U$21))</f>
        <v>0.637254902</v>
      </c>
      <c r="AG34" s="27">
        <f t="shared" si="14"/>
        <v>0.4444444444</v>
      </c>
      <c r="AH34" s="27">
        <f>SUMIF('Win%'!$A$5:$A$21,"&lt;"&amp;$D34,'Win%'!$U$5:$U$21)/(SUMIF('Win%'!$A$5:$A$21,"&gt;"&amp;$D34,'Win%'!$U$5:$U$21)+SUMIF('Win%'!$A$5:$A$21,"&lt;"&amp;$D34,'Win%'!$U$5:$U$21))</f>
        <v>0.362745098</v>
      </c>
      <c r="AI34" s="27">
        <f t="shared" si="15"/>
        <v>0.5833333333</v>
      </c>
      <c r="AJ34" s="27">
        <f>SUMIF('Win%'!$A$5:$A$21,"&gt;"&amp;$G34,'Win%'!$U$5:$U$21)/(SUMIF('Win%'!$A$5:$A$21,"&gt;"&amp;$G34,'Win%'!$U$5:$U$21)+SUMIF('Win%'!$A$5:$A$21,"&lt;"&amp;$G34,'Win%'!$U$5:$U$21))</f>
        <v>0.637254902</v>
      </c>
      <c r="AK34" s="27">
        <f t="shared" si="16"/>
        <v>0.4545454545</v>
      </c>
      <c r="AL34" s="27">
        <f>SUMIF('Win%'!$A$5:$A$21,"&lt;"&amp;$G34,'Win%'!$U$5:$U$21)/(SUMIF('Win%'!$A$5:$A$21,"&gt;"&amp;$G34,'Win%'!$U$5:$U$21)+SUMIF('Win%'!$A$5:$A$21,"&lt;"&amp;$G34,'Win%'!$U$5:$U$21))</f>
        <v>0.362745098</v>
      </c>
      <c r="AM34" s="27" t="str">
        <f t="shared" si="17"/>
        <v>#REF!</v>
      </c>
      <c r="AN34" s="27" t="str">
        <f>SUMIF('Win%'!$A$5:$A$21,"&gt;"&amp;#REF!,'Win%'!$U$5:$U$21)/(SUMIF('Win%'!$A$5:$A$21,"&gt;"&amp;#REF!,'Win%'!$U$5:$U$21)+SUMIF('Win%'!$A$5:$A$21,"&lt;"&amp;#REF!,'Win%'!$U$5:$U$21))</f>
        <v>#DIV/0!</v>
      </c>
      <c r="AO34" s="27" t="str">
        <f t="shared" si="18"/>
        <v>#REF!</v>
      </c>
      <c r="AP34" s="27" t="str">
        <f t="shared" si="41"/>
        <v>#DIV/0!</v>
      </c>
      <c r="AQ34" s="27">
        <f t="shared" si="19"/>
        <v>0.5744680851</v>
      </c>
      <c r="AR34" s="27">
        <f>SUMIF('Win%'!$A$5:$A$21,"&gt;"&amp;$J34,'Win%'!$U$5:$U$21)/(SUMIF('Win%'!$A$5:$A$21,"&gt;"&amp;$J34,'Win%'!$U$5:$U$21)+SUMIF('Win%'!$A$5:$A$21,"&lt;"&amp;$J34,'Win%'!$U$5:$U$21))</f>
        <v>0.637254902</v>
      </c>
      <c r="AS34" s="27">
        <f t="shared" si="20"/>
        <v>0.4761904762</v>
      </c>
      <c r="AT34" s="27">
        <f t="shared" si="42"/>
        <v>0.362745098</v>
      </c>
      <c r="AU34" s="27">
        <f t="shared" si="21"/>
        <v>1</v>
      </c>
      <c r="AV34" s="27" t="str">
        <f>SUMIF('Win%'!$A$5:$A$21,"&gt;"&amp;$M34,'Win%'!$U$5:$U$21)/(SUMIF('Win%'!$A$5:$A$21,"&gt;"&amp;$M34,'Win%'!$U$5:$U$21)+SUMIF('Win%'!$A$5:$A$21,"&lt;"&amp;$M34,'Win%'!$U$5:$U$21))</f>
        <v>#DIV/0!</v>
      </c>
      <c r="AW34" s="27">
        <f t="shared" si="22"/>
        <v>1</v>
      </c>
      <c r="AX34" s="27" t="str">
        <f t="shared" si="43"/>
        <v>#DIV/0!</v>
      </c>
      <c r="AY34" s="27">
        <f t="shared" si="23"/>
        <v>0.4081632653</v>
      </c>
      <c r="AZ34" s="27">
        <f>SUMIF('Win%'!$A$5:$A$21,"&gt;"&amp;$P34,'Win%'!$U$5:$U$21)/(SUMIF('Win%'!$A$5:$A$21,"&gt;"&amp;$P34,'Win%'!$U$5:$U$21)+SUMIF('Win%'!$A$5:$A$21,"&lt;"&amp;$P34,'Win%'!$U$5:$U$21))</f>
        <v>0.1862745098</v>
      </c>
      <c r="BA34" s="27">
        <f t="shared" si="24"/>
        <v>0.6296296296</v>
      </c>
      <c r="BB34" s="27">
        <f t="shared" si="44"/>
        <v>0.8137254902</v>
      </c>
      <c r="BD34" s="29"/>
    </row>
  </sheetData>
  <autoFilter ref="$A$2:$BD$34">
    <sortState ref="A2:BD34">
      <sortCondition ref="C2:C34"/>
      <sortCondition descending="1" ref="T2:T34"/>
      <sortCondition ref="B2:B34"/>
      <sortCondition ref="A2:A34"/>
      <sortCondition descending="1" ref="D2:D34"/>
    </sortState>
  </autoFilter>
  <mergeCells count="11">
    <mergeCell ref="W1:X1"/>
    <mergeCell ref="Y1:Z1"/>
    <mergeCell ref="AA1:AB1"/>
    <mergeCell ref="AC1:AD1"/>
    <mergeCell ref="D1:F1"/>
    <mergeCell ref="G1:I1"/>
    <mergeCell ref="J1:L1"/>
    <mergeCell ref="M1:O1"/>
    <mergeCell ref="P1:R1"/>
    <mergeCell ref="S1:T1"/>
    <mergeCell ref="U1:V1"/>
  </mergeCells>
  <conditionalFormatting sqref="S3:AD34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25"/>
    <col customWidth="1" min="2" max="2" width="8.38"/>
  </cols>
  <sheetData>
    <row r="1">
      <c r="A1" s="80" t="s">
        <v>2</v>
      </c>
      <c r="B1" s="80" t="s">
        <v>86</v>
      </c>
    </row>
    <row r="2">
      <c r="A2" s="80" t="s">
        <v>40</v>
      </c>
      <c r="B2" s="80">
        <v>1.0</v>
      </c>
    </row>
    <row r="3">
      <c r="A3" s="80" t="s">
        <v>32</v>
      </c>
      <c r="B3" s="80">
        <v>2.0</v>
      </c>
    </row>
    <row r="4">
      <c r="A4" s="80" t="s">
        <v>75</v>
      </c>
      <c r="B4" s="80">
        <v>2.0</v>
      </c>
    </row>
    <row r="5">
      <c r="A5" s="80" t="s">
        <v>65</v>
      </c>
      <c r="B5" s="80">
        <v>4.0</v>
      </c>
    </row>
    <row r="6">
      <c r="A6" s="80" t="s">
        <v>53</v>
      </c>
      <c r="B6" s="80">
        <v>4.0</v>
      </c>
    </row>
    <row r="7">
      <c r="A7" s="80" t="s">
        <v>34</v>
      </c>
      <c r="B7" s="80">
        <v>6.0</v>
      </c>
    </row>
    <row r="8">
      <c r="A8" s="80" t="s">
        <v>71</v>
      </c>
      <c r="B8" s="80">
        <v>7.0</v>
      </c>
    </row>
    <row r="9">
      <c r="A9" s="80" t="s">
        <v>61</v>
      </c>
      <c r="B9" s="80">
        <v>8.0</v>
      </c>
    </row>
    <row r="10">
      <c r="A10" s="80" t="s">
        <v>47</v>
      </c>
      <c r="B10" s="80">
        <v>8.0</v>
      </c>
    </row>
    <row r="11">
      <c r="A11" s="80" t="s">
        <v>55</v>
      </c>
      <c r="B11" s="80">
        <v>10.0</v>
      </c>
    </row>
    <row r="12">
      <c r="A12" s="80" t="s">
        <v>79</v>
      </c>
      <c r="B12" s="80">
        <v>10.0</v>
      </c>
    </row>
    <row r="13">
      <c r="A13" s="80" t="s">
        <v>59</v>
      </c>
      <c r="B13" s="80">
        <v>12.0</v>
      </c>
    </row>
    <row r="14">
      <c r="A14" s="80" t="s">
        <v>22</v>
      </c>
      <c r="B14" s="80">
        <v>13.0</v>
      </c>
    </row>
    <row r="15">
      <c r="A15" s="80" t="s">
        <v>25</v>
      </c>
      <c r="B15" s="80">
        <v>14.0</v>
      </c>
    </row>
    <row r="16">
      <c r="A16" s="80" t="s">
        <v>51</v>
      </c>
      <c r="B16" s="80">
        <v>15.0</v>
      </c>
    </row>
    <row r="17">
      <c r="A17" s="80" t="s">
        <v>83</v>
      </c>
      <c r="B17" s="80">
        <v>15.0</v>
      </c>
    </row>
    <row r="18">
      <c r="A18" s="80" t="s">
        <v>67</v>
      </c>
      <c r="B18" s="80">
        <v>17.0</v>
      </c>
    </row>
    <row r="19">
      <c r="A19" s="80" t="s">
        <v>16</v>
      </c>
      <c r="B19" s="80">
        <v>17.0</v>
      </c>
    </row>
    <row r="20">
      <c r="A20" s="80" t="s">
        <v>77</v>
      </c>
      <c r="B20" s="80">
        <v>17.0</v>
      </c>
    </row>
    <row r="21">
      <c r="A21" s="80" t="s">
        <v>19</v>
      </c>
      <c r="B21" s="80">
        <v>20.0</v>
      </c>
    </row>
    <row r="22">
      <c r="A22" s="80" t="s">
        <v>27</v>
      </c>
      <c r="B22" s="80">
        <v>20.0</v>
      </c>
    </row>
    <row r="23">
      <c r="A23" s="80" t="s">
        <v>57</v>
      </c>
      <c r="B23" s="80">
        <v>22.0</v>
      </c>
    </row>
    <row r="24">
      <c r="A24" s="80" t="s">
        <v>44</v>
      </c>
      <c r="B24" s="80">
        <v>23.0</v>
      </c>
    </row>
    <row r="25">
      <c r="A25" s="80" t="s">
        <v>30</v>
      </c>
      <c r="B25" s="80">
        <v>24.0</v>
      </c>
    </row>
    <row r="26">
      <c r="A26" s="80" t="s">
        <v>49</v>
      </c>
      <c r="B26" s="80">
        <v>25.0</v>
      </c>
    </row>
    <row r="27">
      <c r="A27" s="80" t="s">
        <v>85</v>
      </c>
      <c r="B27" s="80">
        <v>26.0</v>
      </c>
    </row>
    <row r="28">
      <c r="A28" s="80" t="s">
        <v>42</v>
      </c>
      <c r="B28" s="80">
        <v>26.0</v>
      </c>
    </row>
    <row r="29">
      <c r="A29" s="80" t="s">
        <v>63</v>
      </c>
      <c r="B29" s="80">
        <v>28.0</v>
      </c>
    </row>
    <row r="30">
      <c r="A30" s="80" t="s">
        <v>81</v>
      </c>
      <c r="B30" s="80">
        <v>28.0</v>
      </c>
    </row>
    <row r="31">
      <c r="A31" s="80" t="s">
        <v>37</v>
      </c>
      <c r="B31" s="80">
        <v>30.0</v>
      </c>
    </row>
    <row r="32">
      <c r="A32" s="80" t="s">
        <v>69</v>
      </c>
      <c r="B32" s="80">
        <v>30.0</v>
      </c>
    </row>
    <row r="33">
      <c r="A33" s="80" t="s">
        <v>73</v>
      </c>
      <c r="B33" s="80">
        <v>32.0</v>
      </c>
    </row>
  </sheetData>
  <autoFilter ref="$A$1:$B$33">
    <sortState ref="A1:B33">
      <sortCondition ref="B1:B33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0"/>
    <col customWidth="1" min="3" max="3" width="20.25"/>
    <col customWidth="1" min="4" max="6" width="7.0"/>
  </cols>
  <sheetData>
    <row r="1">
      <c r="A1" s="80" t="s">
        <v>87</v>
      </c>
    </row>
    <row r="2">
      <c r="A2" s="80" t="s">
        <v>88</v>
      </c>
      <c r="B2" s="80" t="s">
        <v>2</v>
      </c>
      <c r="C2" s="80" t="s">
        <v>2</v>
      </c>
      <c r="D2" s="80" t="s">
        <v>89</v>
      </c>
      <c r="E2" s="80" t="s">
        <v>90</v>
      </c>
    </row>
    <row r="3">
      <c r="A3" s="80" t="s">
        <v>23</v>
      </c>
      <c r="B3" s="80" t="s">
        <v>24</v>
      </c>
      <c r="C3" s="80" t="s">
        <v>25</v>
      </c>
      <c r="D3" s="81">
        <v>0.89</v>
      </c>
      <c r="E3" s="82">
        <f t="shared" ref="E3:E34" si="1">1-D3</f>
        <v>0.11</v>
      </c>
    </row>
    <row r="4">
      <c r="A4" s="80" t="s">
        <v>23</v>
      </c>
      <c r="B4" s="80" t="s">
        <v>60</v>
      </c>
      <c r="C4" s="80" t="s">
        <v>61</v>
      </c>
      <c r="D4" s="81">
        <v>0.58</v>
      </c>
      <c r="E4" s="82">
        <f t="shared" si="1"/>
        <v>0.42</v>
      </c>
    </row>
    <row r="5">
      <c r="A5" s="80" t="s">
        <v>23</v>
      </c>
      <c r="B5" s="80" t="s">
        <v>64</v>
      </c>
      <c r="C5" s="80" t="s">
        <v>65</v>
      </c>
      <c r="D5" s="81">
        <v>0.19</v>
      </c>
      <c r="E5" s="82">
        <f t="shared" si="1"/>
        <v>0.81</v>
      </c>
    </row>
    <row r="6">
      <c r="A6" s="80" t="s">
        <v>23</v>
      </c>
      <c r="B6" s="80" t="s">
        <v>70</v>
      </c>
      <c r="C6" s="80" t="s">
        <v>71</v>
      </c>
      <c r="D6" s="81">
        <v>0.07</v>
      </c>
      <c r="E6" s="82">
        <f t="shared" si="1"/>
        <v>0.93</v>
      </c>
    </row>
    <row r="7">
      <c r="A7" s="80" t="s">
        <v>20</v>
      </c>
      <c r="B7" s="80" t="s">
        <v>21</v>
      </c>
      <c r="C7" s="80" t="s">
        <v>22</v>
      </c>
      <c r="D7" s="81">
        <v>0.69</v>
      </c>
      <c r="E7" s="82">
        <f t="shared" si="1"/>
        <v>0.31</v>
      </c>
    </row>
    <row r="8">
      <c r="A8" s="80" t="s">
        <v>20</v>
      </c>
      <c r="B8" s="80" t="s">
        <v>31</v>
      </c>
      <c r="C8" s="80" t="s">
        <v>32</v>
      </c>
      <c r="D8" s="81">
        <v>0.42</v>
      </c>
      <c r="E8" s="82">
        <f t="shared" si="1"/>
        <v>0.58</v>
      </c>
    </row>
    <row r="9">
      <c r="A9" s="80" t="s">
        <v>20</v>
      </c>
      <c r="B9" s="80" t="s">
        <v>33</v>
      </c>
      <c r="C9" s="80" t="s">
        <v>34</v>
      </c>
      <c r="D9" s="81">
        <v>0.52</v>
      </c>
      <c r="E9" s="82">
        <f t="shared" si="1"/>
        <v>0.48</v>
      </c>
    </row>
    <row r="10">
      <c r="A10" s="80" t="s">
        <v>20</v>
      </c>
      <c r="B10" s="80" t="s">
        <v>74</v>
      </c>
      <c r="C10" s="80" t="s">
        <v>75</v>
      </c>
      <c r="D10" s="81">
        <v>0.34</v>
      </c>
      <c r="E10" s="82">
        <f t="shared" si="1"/>
        <v>0.66</v>
      </c>
    </row>
    <row r="11">
      <c r="A11" s="80" t="s">
        <v>45</v>
      </c>
      <c r="B11" s="80" t="s">
        <v>46</v>
      </c>
      <c r="C11" s="80" t="s">
        <v>47</v>
      </c>
      <c r="D11" s="81">
        <v>0.09</v>
      </c>
      <c r="E11" s="82">
        <f t="shared" si="1"/>
        <v>0.91</v>
      </c>
    </row>
    <row r="12">
      <c r="A12" s="80" t="s">
        <v>45</v>
      </c>
      <c r="B12" s="80" t="s">
        <v>48</v>
      </c>
      <c r="C12" s="80" t="s">
        <v>49</v>
      </c>
      <c r="D12" s="81">
        <v>0.64</v>
      </c>
      <c r="E12" s="82">
        <f t="shared" si="1"/>
        <v>0.36</v>
      </c>
    </row>
    <row r="13">
      <c r="A13" s="80" t="s">
        <v>45</v>
      </c>
      <c r="B13" s="80" t="s">
        <v>50</v>
      </c>
      <c r="C13" s="80" t="s">
        <v>51</v>
      </c>
      <c r="D13" s="81">
        <v>0.13</v>
      </c>
      <c r="E13" s="82">
        <f t="shared" si="1"/>
        <v>0.87</v>
      </c>
    </row>
    <row r="14">
      <c r="A14" s="80" t="s">
        <v>45</v>
      </c>
      <c r="B14" s="80" t="s">
        <v>82</v>
      </c>
      <c r="C14" s="80" t="s">
        <v>83</v>
      </c>
      <c r="D14" s="81">
        <v>0.36</v>
      </c>
      <c r="E14" s="82">
        <f t="shared" si="1"/>
        <v>0.64</v>
      </c>
    </row>
    <row r="15">
      <c r="A15" s="80" t="s">
        <v>38</v>
      </c>
      <c r="B15" s="80" t="s">
        <v>39</v>
      </c>
      <c r="C15" s="80" t="s">
        <v>40</v>
      </c>
      <c r="D15" s="81">
        <v>0.35</v>
      </c>
      <c r="E15" s="82">
        <f t="shared" si="1"/>
        <v>0.65</v>
      </c>
    </row>
    <row r="16">
      <c r="A16" s="80" t="s">
        <v>38</v>
      </c>
      <c r="B16" s="80" t="s">
        <v>52</v>
      </c>
      <c r="C16" s="80" t="s">
        <v>53</v>
      </c>
      <c r="D16" s="81">
        <v>0.78</v>
      </c>
      <c r="E16" s="82">
        <f t="shared" si="1"/>
        <v>0.22</v>
      </c>
    </row>
    <row r="17">
      <c r="A17" s="80" t="s">
        <v>38</v>
      </c>
      <c r="B17" s="80" t="s">
        <v>56</v>
      </c>
      <c r="C17" s="80" t="s">
        <v>57</v>
      </c>
      <c r="D17" s="81">
        <v>0.69</v>
      </c>
      <c r="E17" s="82">
        <f t="shared" si="1"/>
        <v>0.31</v>
      </c>
    </row>
    <row r="18">
      <c r="A18" s="80" t="s">
        <v>38</v>
      </c>
      <c r="B18" s="80" t="s">
        <v>54</v>
      </c>
      <c r="C18" s="80" t="s">
        <v>55</v>
      </c>
      <c r="D18" s="81">
        <v>0.25</v>
      </c>
      <c r="E18" s="82">
        <f t="shared" si="1"/>
        <v>0.75</v>
      </c>
    </row>
    <row r="19">
      <c r="A19" s="80" t="s">
        <v>35</v>
      </c>
      <c r="B19" s="80" t="s">
        <v>36</v>
      </c>
      <c r="C19" s="80" t="s">
        <v>37</v>
      </c>
      <c r="D19" s="81">
        <v>0.3</v>
      </c>
      <c r="E19" s="82">
        <f t="shared" si="1"/>
        <v>0.7</v>
      </c>
    </row>
    <row r="20">
      <c r="A20" s="80" t="s">
        <v>35</v>
      </c>
      <c r="B20" s="80" t="s">
        <v>68</v>
      </c>
      <c r="C20" s="80" t="s">
        <v>69</v>
      </c>
      <c r="D20" s="81">
        <v>0.51</v>
      </c>
      <c r="E20" s="82">
        <f t="shared" si="1"/>
        <v>0.49</v>
      </c>
    </row>
    <row r="21">
      <c r="A21" s="80" t="s">
        <v>35</v>
      </c>
      <c r="B21" s="80" t="s">
        <v>72</v>
      </c>
      <c r="C21" s="80" t="s">
        <v>73</v>
      </c>
      <c r="D21" s="81">
        <v>0.78</v>
      </c>
      <c r="E21" s="82">
        <f t="shared" si="1"/>
        <v>0.22</v>
      </c>
    </row>
    <row r="22">
      <c r="A22" s="80" t="s">
        <v>35</v>
      </c>
      <c r="B22" s="80" t="s">
        <v>84</v>
      </c>
      <c r="C22" s="80" t="s">
        <v>85</v>
      </c>
      <c r="D22" s="81">
        <v>0.39</v>
      </c>
      <c r="E22" s="82">
        <f t="shared" si="1"/>
        <v>0.61</v>
      </c>
    </row>
    <row r="23">
      <c r="A23" s="80" t="s">
        <v>28</v>
      </c>
      <c r="B23" s="80" t="s">
        <v>29</v>
      </c>
      <c r="C23" s="80" t="s">
        <v>30</v>
      </c>
      <c r="D23" s="81">
        <v>0.33</v>
      </c>
      <c r="E23" s="82">
        <f t="shared" si="1"/>
        <v>0.67</v>
      </c>
    </row>
    <row r="24">
      <c r="A24" s="80" t="s">
        <v>28</v>
      </c>
      <c r="B24" s="80" t="s">
        <v>41</v>
      </c>
      <c r="C24" s="80" t="s">
        <v>42</v>
      </c>
      <c r="D24" s="81">
        <v>0.22</v>
      </c>
      <c r="E24" s="82">
        <f t="shared" si="1"/>
        <v>0.78</v>
      </c>
    </row>
    <row r="25">
      <c r="A25" s="80" t="s">
        <v>28</v>
      </c>
      <c r="B25" s="80" t="s">
        <v>43</v>
      </c>
      <c r="C25" s="80" t="s">
        <v>44</v>
      </c>
      <c r="D25" s="81">
        <v>0.53</v>
      </c>
      <c r="E25" s="82">
        <f t="shared" si="1"/>
        <v>0.47</v>
      </c>
    </row>
    <row r="26">
      <c r="A26" s="80" t="s">
        <v>28</v>
      </c>
      <c r="B26" s="80" t="s">
        <v>62</v>
      </c>
      <c r="C26" s="80" t="s">
        <v>63</v>
      </c>
      <c r="D26" s="81">
        <v>0.72</v>
      </c>
      <c r="E26" s="82">
        <f t="shared" si="1"/>
        <v>0.28</v>
      </c>
    </row>
    <row r="27">
      <c r="A27" s="80" t="s">
        <v>17</v>
      </c>
      <c r="B27" s="80" t="s">
        <v>18</v>
      </c>
      <c r="C27" s="80" t="s">
        <v>19</v>
      </c>
      <c r="D27" s="81">
        <v>0.05</v>
      </c>
      <c r="E27" s="82">
        <f t="shared" si="1"/>
        <v>0.95</v>
      </c>
    </row>
    <row r="28">
      <c r="A28" s="80" t="s">
        <v>17</v>
      </c>
      <c r="B28" s="80" t="s">
        <v>26</v>
      </c>
      <c r="C28" s="80" t="s">
        <v>27</v>
      </c>
      <c r="D28" s="81">
        <v>0.17</v>
      </c>
      <c r="E28" s="82">
        <f t="shared" si="1"/>
        <v>0.83</v>
      </c>
    </row>
    <row r="29">
      <c r="A29" s="80" t="s">
        <v>17</v>
      </c>
      <c r="B29" s="80" t="s">
        <v>66</v>
      </c>
      <c r="C29" s="80" t="s">
        <v>67</v>
      </c>
      <c r="D29" s="81">
        <v>0.46</v>
      </c>
      <c r="E29" s="82">
        <f t="shared" si="1"/>
        <v>0.54</v>
      </c>
    </row>
    <row r="30">
      <c r="A30" s="80" t="s">
        <v>17</v>
      </c>
      <c r="B30" s="80" t="s">
        <v>80</v>
      </c>
      <c r="C30" s="80" t="s">
        <v>81</v>
      </c>
      <c r="D30" s="81">
        <v>0.9</v>
      </c>
      <c r="E30" s="82">
        <f t="shared" si="1"/>
        <v>0.1</v>
      </c>
    </row>
    <row r="31">
      <c r="A31" s="80" t="s">
        <v>14</v>
      </c>
      <c r="B31" s="80" t="s">
        <v>15</v>
      </c>
      <c r="C31" s="80" t="s">
        <v>16</v>
      </c>
      <c r="D31" s="81">
        <v>0.34</v>
      </c>
      <c r="E31" s="82">
        <f t="shared" si="1"/>
        <v>0.66</v>
      </c>
    </row>
    <row r="32">
      <c r="A32" s="80" t="s">
        <v>14</v>
      </c>
      <c r="B32" s="80" t="s">
        <v>58</v>
      </c>
      <c r="C32" s="80" t="s">
        <v>59</v>
      </c>
      <c r="D32" s="81">
        <v>0.55</v>
      </c>
      <c r="E32" s="82">
        <f t="shared" si="1"/>
        <v>0.45</v>
      </c>
    </row>
    <row r="33">
      <c r="A33" s="80" t="s">
        <v>14</v>
      </c>
      <c r="B33" s="80" t="s">
        <v>78</v>
      </c>
      <c r="C33" s="80" t="s">
        <v>79</v>
      </c>
      <c r="D33" s="81">
        <v>0.28</v>
      </c>
      <c r="E33" s="82">
        <f t="shared" si="1"/>
        <v>0.72</v>
      </c>
    </row>
    <row r="34">
      <c r="A34" s="80" t="s">
        <v>14</v>
      </c>
      <c r="B34" s="80" t="s">
        <v>76</v>
      </c>
      <c r="C34" s="80" t="s">
        <v>77</v>
      </c>
      <c r="D34" s="81">
        <v>0.48</v>
      </c>
      <c r="E34" s="82">
        <f t="shared" si="1"/>
        <v>0.52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75"/>
  <cols>
    <col customWidth="1" min="1" max="1" width="8.38"/>
    <col customWidth="1" min="2" max="38" width="6.38"/>
  </cols>
  <sheetData>
    <row r="1">
      <c r="A1" s="83"/>
      <c r="B1" s="84"/>
      <c r="C1" s="84"/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</row>
    <row r="2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</row>
    <row r="4">
      <c r="A4" s="83"/>
      <c r="B4" s="86" t="s">
        <v>24</v>
      </c>
      <c r="C4" s="87" t="s">
        <v>60</v>
      </c>
      <c r="D4" s="88" t="s">
        <v>64</v>
      </c>
      <c r="E4" s="89" t="s">
        <v>70</v>
      </c>
      <c r="F4" s="90" t="s">
        <v>21</v>
      </c>
      <c r="G4" s="91" t="s">
        <v>31</v>
      </c>
      <c r="H4" s="92" t="s">
        <v>33</v>
      </c>
      <c r="I4" s="93" t="s">
        <v>74</v>
      </c>
      <c r="J4" s="94" t="s">
        <v>46</v>
      </c>
      <c r="K4" s="95" t="s">
        <v>48</v>
      </c>
      <c r="L4" s="96" t="s">
        <v>50</v>
      </c>
      <c r="M4" s="97" t="s">
        <v>82</v>
      </c>
      <c r="N4" s="98" t="s">
        <v>39</v>
      </c>
      <c r="O4" s="99" t="s">
        <v>52</v>
      </c>
      <c r="P4" s="100" t="s">
        <v>56</v>
      </c>
      <c r="Q4" s="101" t="s">
        <v>54</v>
      </c>
      <c r="R4" s="102" t="s">
        <v>36</v>
      </c>
      <c r="S4" s="103" t="s">
        <v>68</v>
      </c>
      <c r="T4" s="104" t="s">
        <v>72</v>
      </c>
      <c r="U4" s="105" t="s">
        <v>84</v>
      </c>
      <c r="V4" s="106" t="s">
        <v>29</v>
      </c>
      <c r="W4" s="107" t="s">
        <v>41</v>
      </c>
      <c r="X4" s="108" t="s">
        <v>43</v>
      </c>
      <c r="Y4" s="109" t="s">
        <v>62</v>
      </c>
      <c r="Z4" s="110" t="s">
        <v>18</v>
      </c>
      <c r="AA4" s="111" t="s">
        <v>26</v>
      </c>
      <c r="AB4" s="112" t="s">
        <v>66</v>
      </c>
      <c r="AC4" s="113" t="s">
        <v>80</v>
      </c>
      <c r="AD4" s="114" t="s">
        <v>15</v>
      </c>
      <c r="AE4" s="115" t="s">
        <v>58</v>
      </c>
      <c r="AF4" s="116" t="s">
        <v>78</v>
      </c>
      <c r="AG4" s="117" t="s">
        <v>76</v>
      </c>
      <c r="AH4" s="84"/>
      <c r="AI4" s="84"/>
      <c r="AJ4" s="84"/>
      <c r="AK4" s="84"/>
      <c r="AL4" s="84"/>
    </row>
    <row r="5">
      <c r="A5" s="118">
        <v>0.0</v>
      </c>
      <c r="B5" s="119">
        <v>0.0</v>
      </c>
      <c r="C5" s="119">
        <v>0.0</v>
      </c>
      <c r="D5" s="119">
        <v>0.0</v>
      </c>
      <c r="E5" s="119">
        <v>0.0</v>
      </c>
      <c r="F5" s="119">
        <v>0.0</v>
      </c>
      <c r="G5" s="119">
        <v>0.0</v>
      </c>
      <c r="H5" s="119">
        <v>0.0</v>
      </c>
      <c r="I5" s="119">
        <v>0.0</v>
      </c>
      <c r="J5" s="119">
        <v>0.0</v>
      </c>
      <c r="K5" s="119">
        <v>0.0</v>
      </c>
      <c r="L5" s="119">
        <v>0.0</v>
      </c>
      <c r="M5" s="119">
        <v>0.0</v>
      </c>
      <c r="N5" s="119">
        <v>0.0</v>
      </c>
      <c r="O5" s="119">
        <v>0.0</v>
      </c>
      <c r="P5" s="119">
        <v>0.0</v>
      </c>
      <c r="Q5" s="119">
        <v>0.0</v>
      </c>
      <c r="R5" s="119">
        <v>0.0</v>
      </c>
      <c r="S5" s="119">
        <v>0.0</v>
      </c>
      <c r="T5" s="119">
        <v>0.0</v>
      </c>
      <c r="U5" s="119">
        <v>0.0</v>
      </c>
      <c r="V5" s="119">
        <v>0.0</v>
      </c>
      <c r="W5" s="119">
        <v>0.0</v>
      </c>
      <c r="X5" s="119">
        <v>0.0</v>
      </c>
      <c r="Y5" s="119">
        <v>0.0</v>
      </c>
      <c r="Z5" s="119">
        <v>0.0</v>
      </c>
      <c r="AA5" s="119">
        <v>0.0</v>
      </c>
      <c r="AB5" s="119">
        <v>0.0</v>
      </c>
      <c r="AC5" s="119">
        <v>0.0</v>
      </c>
      <c r="AD5" s="119">
        <v>0.0</v>
      </c>
      <c r="AE5" s="119">
        <v>0.0</v>
      </c>
      <c r="AF5" s="119">
        <v>0.0</v>
      </c>
      <c r="AG5" s="119">
        <v>0.0</v>
      </c>
      <c r="AH5" s="84"/>
      <c r="AI5" s="84"/>
      <c r="AJ5" s="84"/>
      <c r="AK5" s="84"/>
      <c r="AL5" s="84"/>
    </row>
    <row r="6">
      <c r="A6" s="118">
        <v>1.0</v>
      </c>
      <c r="B6" s="119">
        <v>0.0</v>
      </c>
      <c r="C6" s="119">
        <v>0.0</v>
      </c>
      <c r="D6" s="119">
        <v>0.0</v>
      </c>
      <c r="E6" s="119">
        <v>0.0</v>
      </c>
      <c r="F6" s="119">
        <v>0.0</v>
      </c>
      <c r="G6" s="119">
        <v>0.0</v>
      </c>
      <c r="H6" s="119">
        <v>0.0</v>
      </c>
      <c r="I6" s="119">
        <v>0.0</v>
      </c>
      <c r="J6" s="119">
        <v>0.02</v>
      </c>
      <c r="K6" s="119">
        <v>0.0</v>
      </c>
      <c r="L6" s="119">
        <v>0.0</v>
      </c>
      <c r="M6" s="119">
        <v>0.0</v>
      </c>
      <c r="N6" s="119">
        <v>0.0</v>
      </c>
      <c r="O6" s="119">
        <v>0.0</v>
      </c>
      <c r="P6" s="119">
        <v>0.0</v>
      </c>
      <c r="Q6" s="119">
        <v>0.0</v>
      </c>
      <c r="R6" s="119">
        <v>0.0</v>
      </c>
      <c r="S6" s="119">
        <v>0.0</v>
      </c>
      <c r="T6" s="119">
        <v>0.0</v>
      </c>
      <c r="U6" s="119">
        <v>0.0</v>
      </c>
      <c r="V6" s="119">
        <v>0.0</v>
      </c>
      <c r="W6" s="119">
        <v>0.0</v>
      </c>
      <c r="X6" s="119">
        <v>0.0</v>
      </c>
      <c r="Y6" s="119">
        <v>0.0</v>
      </c>
      <c r="Z6" s="119">
        <v>0.0</v>
      </c>
      <c r="AA6" s="119">
        <v>0.0</v>
      </c>
      <c r="AB6" s="119">
        <v>0.0</v>
      </c>
      <c r="AC6" s="119">
        <v>0.0</v>
      </c>
      <c r="AD6" s="119">
        <v>0.0</v>
      </c>
      <c r="AE6" s="119">
        <v>0.0</v>
      </c>
      <c r="AF6" s="119">
        <v>0.0</v>
      </c>
      <c r="AG6" s="119">
        <v>0.0</v>
      </c>
      <c r="AH6" s="84"/>
      <c r="AI6" s="84"/>
      <c r="AJ6" s="84"/>
      <c r="AK6" s="84"/>
      <c r="AL6" s="84"/>
    </row>
    <row r="7">
      <c r="A7" s="118">
        <v>2.0</v>
      </c>
      <c r="B7" s="119">
        <v>0.0</v>
      </c>
      <c r="C7" s="119">
        <v>0.0</v>
      </c>
      <c r="D7" s="119">
        <v>0.0</v>
      </c>
      <c r="E7" s="119">
        <v>0.0</v>
      </c>
      <c r="F7" s="119">
        <v>0.0</v>
      </c>
      <c r="G7" s="119">
        <v>0.0</v>
      </c>
      <c r="H7" s="119">
        <v>0.0</v>
      </c>
      <c r="I7" s="119">
        <v>0.01</v>
      </c>
      <c r="J7" s="119">
        <v>0.1</v>
      </c>
      <c r="K7" s="119">
        <v>0.0</v>
      </c>
      <c r="L7" s="119">
        <v>0.0</v>
      </c>
      <c r="M7" s="119">
        <v>0.0</v>
      </c>
      <c r="N7" s="119">
        <v>0.01</v>
      </c>
      <c r="O7" s="119">
        <v>0.0</v>
      </c>
      <c r="P7" s="119">
        <v>0.0</v>
      </c>
      <c r="Q7" s="119">
        <v>0.0</v>
      </c>
      <c r="R7" s="119">
        <v>0.0</v>
      </c>
      <c r="S7" s="119">
        <v>0.0</v>
      </c>
      <c r="T7" s="119">
        <v>0.0</v>
      </c>
      <c r="U7" s="119">
        <v>0.0</v>
      </c>
      <c r="V7" s="119">
        <v>0.0</v>
      </c>
      <c r="W7" s="119">
        <v>0.02</v>
      </c>
      <c r="X7" s="119">
        <v>0.0</v>
      </c>
      <c r="Y7" s="119">
        <v>0.0</v>
      </c>
      <c r="Z7" s="119">
        <v>0.0</v>
      </c>
      <c r="AA7" s="119">
        <v>0.03</v>
      </c>
      <c r="AB7" s="119">
        <v>0.0</v>
      </c>
      <c r="AC7" s="119">
        <v>0.0</v>
      </c>
      <c r="AD7" s="119">
        <v>0.0</v>
      </c>
      <c r="AE7" s="119">
        <v>0.0</v>
      </c>
      <c r="AF7" s="119">
        <v>0.0</v>
      </c>
      <c r="AG7" s="119">
        <v>0.0</v>
      </c>
      <c r="AH7" s="84"/>
      <c r="AI7" s="84"/>
      <c r="AJ7" s="84"/>
      <c r="AK7" s="84"/>
      <c r="AL7" s="84"/>
    </row>
    <row r="8">
      <c r="A8" s="118">
        <v>3.0</v>
      </c>
      <c r="B8" s="119">
        <v>0.0</v>
      </c>
      <c r="C8" s="119">
        <v>0.0</v>
      </c>
      <c r="D8" s="119">
        <v>0.0</v>
      </c>
      <c r="E8" s="119">
        <v>0.0</v>
      </c>
      <c r="F8" s="119">
        <v>0.0</v>
      </c>
      <c r="G8" s="119">
        <v>0.0</v>
      </c>
      <c r="H8" s="119">
        <v>0.01</v>
      </c>
      <c r="I8" s="119">
        <v>0.07</v>
      </c>
      <c r="J8" s="119">
        <v>0.2</v>
      </c>
      <c r="K8" s="119">
        <v>0.0</v>
      </c>
      <c r="L8" s="119">
        <v>0.02</v>
      </c>
      <c r="M8" s="119">
        <v>0.0</v>
      </c>
      <c r="N8" s="119">
        <v>0.03</v>
      </c>
      <c r="O8" s="119">
        <v>0.0</v>
      </c>
      <c r="P8" s="119">
        <v>0.0</v>
      </c>
      <c r="Q8" s="119">
        <v>0.0</v>
      </c>
      <c r="R8" s="119">
        <v>0.0</v>
      </c>
      <c r="S8" s="119">
        <v>0.0</v>
      </c>
      <c r="T8" s="119">
        <v>0.0</v>
      </c>
      <c r="U8" s="119">
        <v>0.01</v>
      </c>
      <c r="V8" s="119">
        <v>0.02</v>
      </c>
      <c r="W8" s="119">
        <v>0.09</v>
      </c>
      <c r="X8" s="119">
        <v>0.0</v>
      </c>
      <c r="Y8" s="119">
        <v>0.0</v>
      </c>
      <c r="Z8" s="119">
        <v>0.0</v>
      </c>
      <c r="AA8" s="119">
        <v>0.11</v>
      </c>
      <c r="AB8" s="119">
        <v>0.02</v>
      </c>
      <c r="AC8" s="119">
        <v>0.0</v>
      </c>
      <c r="AD8" s="119">
        <v>0.0</v>
      </c>
      <c r="AE8" s="119">
        <v>0.0</v>
      </c>
      <c r="AF8" s="119">
        <v>0.0</v>
      </c>
      <c r="AG8" s="119">
        <v>0.0</v>
      </c>
      <c r="AH8" s="84"/>
      <c r="AI8" s="84"/>
      <c r="AJ8" s="84"/>
      <c r="AK8" s="84"/>
      <c r="AL8" s="84"/>
    </row>
    <row r="9">
      <c r="A9" s="118">
        <v>4.0</v>
      </c>
      <c r="B9" s="119">
        <v>0.0</v>
      </c>
      <c r="C9" s="119">
        <v>0.0</v>
      </c>
      <c r="D9" s="119">
        <v>0.03</v>
      </c>
      <c r="E9" s="119">
        <v>0.0</v>
      </c>
      <c r="F9" s="119">
        <v>0.0</v>
      </c>
      <c r="G9" s="119">
        <v>0.0</v>
      </c>
      <c r="H9" s="119">
        <v>0.05</v>
      </c>
      <c r="I9" s="119">
        <v>0.21</v>
      </c>
      <c r="J9" s="119">
        <v>0.24</v>
      </c>
      <c r="K9" s="119">
        <v>0.02</v>
      </c>
      <c r="L9" s="119">
        <v>0.06</v>
      </c>
      <c r="M9" s="119">
        <v>0.0</v>
      </c>
      <c r="N9" s="119">
        <v>0.11</v>
      </c>
      <c r="O9" s="119">
        <v>0.0</v>
      </c>
      <c r="P9" s="119">
        <v>0.0</v>
      </c>
      <c r="Q9" s="119">
        <v>0.01</v>
      </c>
      <c r="R9" s="119">
        <v>0.0</v>
      </c>
      <c r="S9" s="119">
        <v>0.0</v>
      </c>
      <c r="T9" s="119">
        <v>0.0</v>
      </c>
      <c r="U9" s="119">
        <v>0.04</v>
      </c>
      <c r="V9" s="119">
        <v>0.08</v>
      </c>
      <c r="W9" s="119">
        <v>0.19</v>
      </c>
      <c r="X9" s="119">
        <v>0.0</v>
      </c>
      <c r="Y9" s="119">
        <v>0.0</v>
      </c>
      <c r="Z9" s="119">
        <v>0.02</v>
      </c>
      <c r="AA9" s="119">
        <v>0.25</v>
      </c>
      <c r="AB9" s="119">
        <v>0.08</v>
      </c>
      <c r="AC9" s="119">
        <v>0.0</v>
      </c>
      <c r="AD9" s="119">
        <v>0.02</v>
      </c>
      <c r="AE9" s="119">
        <v>0.01</v>
      </c>
      <c r="AF9" s="119">
        <v>0.0</v>
      </c>
      <c r="AG9" s="119">
        <v>0.0</v>
      </c>
      <c r="AH9" s="84"/>
      <c r="AI9" s="84"/>
      <c r="AJ9" s="84"/>
      <c r="AK9" s="84"/>
      <c r="AL9" s="84"/>
    </row>
    <row r="10">
      <c r="A10" s="118">
        <v>5.0</v>
      </c>
      <c r="B10" s="119">
        <v>0.0</v>
      </c>
      <c r="C10" s="119">
        <v>0.0</v>
      </c>
      <c r="D10" s="119">
        <v>0.11</v>
      </c>
      <c r="E10" s="119">
        <v>0.0</v>
      </c>
      <c r="F10" s="119">
        <v>0.0</v>
      </c>
      <c r="G10" s="119">
        <v>0.0</v>
      </c>
      <c r="H10" s="119">
        <v>0.12</v>
      </c>
      <c r="I10" s="119">
        <v>0.26</v>
      </c>
      <c r="J10" s="119">
        <v>0.24</v>
      </c>
      <c r="K10" s="119">
        <v>0.06</v>
      </c>
      <c r="L10" s="119">
        <v>0.17</v>
      </c>
      <c r="M10" s="119">
        <v>0.0</v>
      </c>
      <c r="N10" s="119">
        <v>0.19</v>
      </c>
      <c r="O10" s="119">
        <v>0.0</v>
      </c>
      <c r="P10" s="119">
        <v>0.01</v>
      </c>
      <c r="Q10" s="119">
        <v>0.04</v>
      </c>
      <c r="R10" s="119">
        <v>0.0</v>
      </c>
      <c r="S10" s="119">
        <v>0.0</v>
      </c>
      <c r="T10" s="119">
        <v>0.0</v>
      </c>
      <c r="U10" s="119">
        <v>0.11</v>
      </c>
      <c r="V10" s="119">
        <v>0.23</v>
      </c>
      <c r="W10" s="119">
        <v>0.26</v>
      </c>
      <c r="X10" s="119">
        <v>0.02</v>
      </c>
      <c r="Y10" s="119">
        <v>0.0</v>
      </c>
      <c r="Z10" s="119">
        <v>0.06</v>
      </c>
      <c r="AA10" s="119">
        <v>0.27</v>
      </c>
      <c r="AB10" s="119">
        <v>0.18</v>
      </c>
      <c r="AC10" s="119">
        <v>0.01</v>
      </c>
      <c r="AD10" s="119">
        <v>0.08</v>
      </c>
      <c r="AE10" s="119">
        <v>0.02</v>
      </c>
      <c r="AF10" s="119">
        <v>0.02</v>
      </c>
      <c r="AG10" s="119">
        <v>0.01</v>
      </c>
      <c r="AH10" s="84"/>
      <c r="AI10" s="84"/>
      <c r="AJ10" s="84"/>
      <c r="AK10" s="84"/>
      <c r="AL10" s="84"/>
    </row>
    <row r="11">
      <c r="A11" s="118">
        <v>6.0</v>
      </c>
      <c r="B11" s="119">
        <v>0.0</v>
      </c>
      <c r="C11" s="119">
        <v>0.01</v>
      </c>
      <c r="D11" s="119">
        <v>0.21</v>
      </c>
      <c r="E11" s="119">
        <v>0.02</v>
      </c>
      <c r="F11" s="119">
        <v>0.0</v>
      </c>
      <c r="G11" s="119">
        <v>0.02</v>
      </c>
      <c r="H11" s="119">
        <v>0.22</v>
      </c>
      <c r="I11" s="119">
        <v>0.23</v>
      </c>
      <c r="J11" s="119">
        <v>0.12</v>
      </c>
      <c r="K11" s="119">
        <v>0.16</v>
      </c>
      <c r="L11" s="119">
        <v>0.23</v>
      </c>
      <c r="M11" s="119">
        <v>0.03</v>
      </c>
      <c r="N11" s="119">
        <v>0.25</v>
      </c>
      <c r="O11" s="119">
        <v>0.0</v>
      </c>
      <c r="P11" s="119">
        <v>0.04</v>
      </c>
      <c r="Q11" s="119">
        <v>0.1</v>
      </c>
      <c r="R11" s="119">
        <v>0.0</v>
      </c>
      <c r="S11" s="119">
        <v>0.0</v>
      </c>
      <c r="T11" s="119">
        <v>0.0</v>
      </c>
      <c r="U11" s="119">
        <v>0.21</v>
      </c>
      <c r="V11" s="119">
        <v>0.25</v>
      </c>
      <c r="W11" s="119">
        <v>0.21</v>
      </c>
      <c r="X11" s="119">
        <v>0.07</v>
      </c>
      <c r="Y11" s="119">
        <v>0.0</v>
      </c>
      <c r="Z11" s="119">
        <v>0.13</v>
      </c>
      <c r="AA11" s="119">
        <v>0.2</v>
      </c>
      <c r="AB11" s="119">
        <v>0.24</v>
      </c>
      <c r="AC11" s="119">
        <v>0.03</v>
      </c>
      <c r="AD11" s="119">
        <v>0.2</v>
      </c>
      <c r="AE11" s="119">
        <v>0.07</v>
      </c>
      <c r="AF11" s="119">
        <v>0.09</v>
      </c>
      <c r="AG11" s="119">
        <v>0.05</v>
      </c>
      <c r="AH11" s="84"/>
      <c r="AI11" s="84"/>
      <c r="AJ11" s="84"/>
      <c r="AK11" s="84"/>
      <c r="AL11" s="84"/>
    </row>
    <row r="12">
      <c r="A12" s="118">
        <v>7.0</v>
      </c>
      <c r="B12" s="119">
        <v>0.0</v>
      </c>
      <c r="C12" s="119">
        <v>0.05</v>
      </c>
      <c r="D12" s="119">
        <v>0.25</v>
      </c>
      <c r="E12" s="119">
        <v>0.08</v>
      </c>
      <c r="F12" s="119">
        <v>0.03</v>
      </c>
      <c r="G12" s="119">
        <v>0.04</v>
      </c>
      <c r="H12" s="119">
        <v>0.26</v>
      </c>
      <c r="I12" s="119">
        <v>0.14</v>
      </c>
      <c r="J12" s="119">
        <v>0.05</v>
      </c>
      <c r="K12" s="119">
        <v>0.24</v>
      </c>
      <c r="L12" s="119">
        <v>0.27</v>
      </c>
      <c r="M12" s="119">
        <v>0.13</v>
      </c>
      <c r="N12" s="119">
        <v>0.23</v>
      </c>
      <c r="O12" s="119">
        <v>0.0</v>
      </c>
      <c r="P12" s="119">
        <v>0.11</v>
      </c>
      <c r="Q12" s="119">
        <v>0.17</v>
      </c>
      <c r="R12" s="119">
        <v>0.01</v>
      </c>
      <c r="S12" s="119">
        <v>0.02</v>
      </c>
      <c r="T12" s="119">
        <v>0.0</v>
      </c>
      <c r="U12" s="119">
        <v>0.29</v>
      </c>
      <c r="V12" s="119">
        <v>0.25</v>
      </c>
      <c r="W12" s="119">
        <v>0.15</v>
      </c>
      <c r="X12" s="119">
        <v>0.16</v>
      </c>
      <c r="Y12" s="119">
        <v>0.02</v>
      </c>
      <c r="Z12" s="119">
        <v>0.23</v>
      </c>
      <c r="AA12" s="119">
        <v>0.1</v>
      </c>
      <c r="AB12" s="119">
        <v>0.26</v>
      </c>
      <c r="AC12" s="119">
        <v>0.09</v>
      </c>
      <c r="AD12" s="119">
        <v>0.22</v>
      </c>
      <c r="AE12" s="119">
        <v>0.19</v>
      </c>
      <c r="AF12" s="119">
        <v>0.19</v>
      </c>
      <c r="AG12" s="119">
        <v>0.13</v>
      </c>
      <c r="AH12" s="84"/>
      <c r="AI12" s="84"/>
      <c r="AJ12" s="84"/>
      <c r="AK12" s="84"/>
      <c r="AL12" s="84"/>
    </row>
    <row r="13">
      <c r="A13" s="118">
        <v>8.0</v>
      </c>
      <c r="B13" s="119">
        <v>0.0</v>
      </c>
      <c r="C13" s="119">
        <v>0.15</v>
      </c>
      <c r="D13" s="119">
        <v>0.22</v>
      </c>
      <c r="E13" s="119">
        <v>0.2</v>
      </c>
      <c r="F13" s="119">
        <v>0.08</v>
      </c>
      <c r="G13" s="119">
        <v>0.12</v>
      </c>
      <c r="H13" s="119">
        <v>0.21</v>
      </c>
      <c r="I13" s="119">
        <v>0.06</v>
      </c>
      <c r="J13" s="119">
        <v>0.02</v>
      </c>
      <c r="K13" s="119">
        <v>0.22</v>
      </c>
      <c r="L13" s="119">
        <v>0.16</v>
      </c>
      <c r="M13" s="119">
        <v>0.19</v>
      </c>
      <c r="N13" s="119">
        <v>0.12</v>
      </c>
      <c r="O13" s="119">
        <v>0.01</v>
      </c>
      <c r="P13" s="119">
        <v>0.19</v>
      </c>
      <c r="Q13" s="119">
        <v>0.26</v>
      </c>
      <c r="R13" s="119">
        <v>0.02</v>
      </c>
      <c r="S13" s="119">
        <v>0.06</v>
      </c>
      <c r="T13" s="119">
        <v>0.0</v>
      </c>
      <c r="U13" s="119">
        <v>0.17</v>
      </c>
      <c r="V13" s="119">
        <v>0.12</v>
      </c>
      <c r="W13" s="119">
        <v>0.07</v>
      </c>
      <c r="X13" s="119">
        <v>0.26</v>
      </c>
      <c r="Y13" s="119">
        <v>0.06</v>
      </c>
      <c r="Z13" s="119">
        <v>0.25</v>
      </c>
      <c r="AA13" s="119">
        <v>0.04</v>
      </c>
      <c r="AB13" s="119">
        <v>0.14</v>
      </c>
      <c r="AC13" s="119">
        <v>0.18</v>
      </c>
      <c r="AD13" s="119">
        <v>0.23</v>
      </c>
      <c r="AE13" s="119">
        <v>0.2</v>
      </c>
      <c r="AF13" s="119">
        <v>0.25</v>
      </c>
      <c r="AG13" s="119">
        <v>0.24</v>
      </c>
      <c r="AH13" s="84"/>
      <c r="AI13" s="84"/>
      <c r="AJ13" s="84"/>
      <c r="AK13" s="84"/>
      <c r="AL13" s="84"/>
    </row>
    <row r="14">
      <c r="A14" s="118">
        <v>9.0</v>
      </c>
      <c r="B14" s="119">
        <v>0.0</v>
      </c>
      <c r="C14" s="119">
        <v>0.23</v>
      </c>
      <c r="D14" s="119">
        <v>0.12</v>
      </c>
      <c r="E14" s="119">
        <v>0.27</v>
      </c>
      <c r="F14" s="119">
        <v>0.18</v>
      </c>
      <c r="G14" s="119">
        <v>0.21</v>
      </c>
      <c r="H14" s="119">
        <v>0.1</v>
      </c>
      <c r="I14" s="119">
        <v>0.02</v>
      </c>
      <c r="J14" s="119">
        <v>0.0</v>
      </c>
      <c r="K14" s="119">
        <v>0.18</v>
      </c>
      <c r="L14" s="119">
        <v>0.06</v>
      </c>
      <c r="M14" s="119">
        <v>0.26</v>
      </c>
      <c r="N14" s="119">
        <v>0.05</v>
      </c>
      <c r="O14" s="119">
        <v>0.02</v>
      </c>
      <c r="P14" s="119">
        <v>0.27</v>
      </c>
      <c r="Q14" s="119">
        <v>0.2</v>
      </c>
      <c r="R14" s="119">
        <v>0.09</v>
      </c>
      <c r="S14" s="119">
        <v>0.14</v>
      </c>
      <c r="T14" s="119">
        <v>0.0</v>
      </c>
      <c r="U14" s="119">
        <v>0.11</v>
      </c>
      <c r="V14" s="119">
        <v>0.04</v>
      </c>
      <c r="W14" s="119">
        <v>0.02</v>
      </c>
      <c r="X14" s="119">
        <v>0.25</v>
      </c>
      <c r="Y14" s="119">
        <v>0.14</v>
      </c>
      <c r="Z14" s="119">
        <v>0.19</v>
      </c>
      <c r="AA14" s="119">
        <v>0.01</v>
      </c>
      <c r="AB14" s="119">
        <v>0.07</v>
      </c>
      <c r="AC14" s="119">
        <v>0.27</v>
      </c>
      <c r="AD14" s="119">
        <v>0.17</v>
      </c>
      <c r="AE14" s="119">
        <v>0.23</v>
      </c>
      <c r="AF14" s="119">
        <v>0.23</v>
      </c>
      <c r="AG14" s="119">
        <v>0.24</v>
      </c>
      <c r="AH14" s="84"/>
      <c r="AI14" s="84"/>
      <c r="AJ14" s="84"/>
      <c r="AK14" s="84"/>
      <c r="AL14" s="84"/>
    </row>
    <row r="15">
      <c r="A15" s="118">
        <v>10.0</v>
      </c>
      <c r="B15" s="119">
        <v>0.0</v>
      </c>
      <c r="C15" s="119">
        <v>0.23</v>
      </c>
      <c r="D15" s="119">
        <v>0.04</v>
      </c>
      <c r="E15" s="119">
        <v>0.23</v>
      </c>
      <c r="F15" s="119">
        <v>0.27</v>
      </c>
      <c r="G15" s="119">
        <v>0.25</v>
      </c>
      <c r="H15" s="119">
        <v>0.02</v>
      </c>
      <c r="I15" s="119">
        <v>0.0</v>
      </c>
      <c r="J15" s="119">
        <v>0.0</v>
      </c>
      <c r="K15" s="119">
        <v>0.09</v>
      </c>
      <c r="L15" s="119">
        <v>0.02</v>
      </c>
      <c r="M15" s="119">
        <v>0.2</v>
      </c>
      <c r="N15" s="119">
        <v>0.01</v>
      </c>
      <c r="O15" s="119">
        <v>0.06</v>
      </c>
      <c r="P15" s="119">
        <v>0.22</v>
      </c>
      <c r="Q15" s="119">
        <v>0.15</v>
      </c>
      <c r="R15" s="119">
        <v>0.18</v>
      </c>
      <c r="S15" s="119">
        <v>0.24</v>
      </c>
      <c r="T15" s="119">
        <v>0.01</v>
      </c>
      <c r="U15" s="119">
        <v>0.06</v>
      </c>
      <c r="V15" s="119">
        <v>0.01</v>
      </c>
      <c r="W15" s="119">
        <v>0.0</v>
      </c>
      <c r="X15" s="119">
        <v>0.16</v>
      </c>
      <c r="Y15" s="119">
        <v>0.24</v>
      </c>
      <c r="Z15" s="119">
        <v>0.08</v>
      </c>
      <c r="AA15" s="119">
        <v>0.0</v>
      </c>
      <c r="AB15" s="119">
        <v>0.01</v>
      </c>
      <c r="AC15" s="119">
        <v>0.23</v>
      </c>
      <c r="AD15" s="119">
        <v>0.07</v>
      </c>
      <c r="AE15" s="119">
        <v>0.17</v>
      </c>
      <c r="AF15" s="119">
        <v>0.14</v>
      </c>
      <c r="AG15" s="119">
        <v>0.18</v>
      </c>
      <c r="AH15" s="84"/>
      <c r="AI15" s="84"/>
      <c r="AJ15" s="84"/>
      <c r="AK15" s="84"/>
      <c r="AL15" s="84"/>
    </row>
    <row r="16">
      <c r="A16" s="118">
        <v>11.0</v>
      </c>
      <c r="B16" s="119">
        <v>0.02</v>
      </c>
      <c r="C16" s="119">
        <v>0.22</v>
      </c>
      <c r="D16" s="119">
        <v>0.01</v>
      </c>
      <c r="E16" s="119">
        <v>0.13</v>
      </c>
      <c r="F16" s="119">
        <v>0.24</v>
      </c>
      <c r="G16" s="119">
        <v>0.21</v>
      </c>
      <c r="H16" s="119">
        <v>0.01</v>
      </c>
      <c r="I16" s="119">
        <v>0.0</v>
      </c>
      <c r="J16" s="119">
        <v>0.0</v>
      </c>
      <c r="K16" s="119">
        <v>0.02</v>
      </c>
      <c r="L16" s="119">
        <v>0.01</v>
      </c>
      <c r="M16" s="119">
        <v>0.13</v>
      </c>
      <c r="N16" s="119">
        <v>0.0</v>
      </c>
      <c r="O16" s="119">
        <v>0.19</v>
      </c>
      <c r="P16" s="119">
        <v>0.1</v>
      </c>
      <c r="Q16" s="119">
        <v>0.04</v>
      </c>
      <c r="R16" s="119">
        <v>0.23</v>
      </c>
      <c r="S16" s="119">
        <v>0.23</v>
      </c>
      <c r="T16" s="119">
        <v>0.05</v>
      </c>
      <c r="U16" s="119">
        <v>0.02</v>
      </c>
      <c r="V16" s="119">
        <v>0.0</v>
      </c>
      <c r="W16" s="119">
        <v>0.0</v>
      </c>
      <c r="X16" s="119">
        <v>0.06</v>
      </c>
      <c r="Y16" s="119">
        <v>0.25</v>
      </c>
      <c r="Z16" s="119">
        <v>0.02</v>
      </c>
      <c r="AA16" s="119">
        <v>0.0</v>
      </c>
      <c r="AB16" s="119">
        <v>0.01</v>
      </c>
      <c r="AC16" s="119">
        <v>0.14</v>
      </c>
      <c r="AD16" s="119">
        <v>0.01</v>
      </c>
      <c r="AE16" s="119">
        <v>0.09</v>
      </c>
      <c r="AF16" s="119">
        <v>0.06</v>
      </c>
      <c r="AG16" s="119">
        <v>0.11</v>
      </c>
      <c r="AH16" s="84"/>
      <c r="AI16" s="84"/>
      <c r="AJ16" s="84"/>
      <c r="AK16" s="84"/>
      <c r="AL16" s="84"/>
    </row>
    <row r="17">
      <c r="A17" s="118">
        <v>12.0</v>
      </c>
      <c r="B17" s="119">
        <v>0.07</v>
      </c>
      <c r="C17" s="119">
        <v>0.08</v>
      </c>
      <c r="D17" s="119">
        <v>0.0</v>
      </c>
      <c r="E17" s="119">
        <v>0.06</v>
      </c>
      <c r="F17" s="119">
        <v>0.13</v>
      </c>
      <c r="G17" s="119">
        <v>0.11</v>
      </c>
      <c r="H17" s="119">
        <v>0.0</v>
      </c>
      <c r="I17" s="119">
        <v>0.0</v>
      </c>
      <c r="J17" s="119">
        <v>0.0</v>
      </c>
      <c r="K17" s="119">
        <v>0.01</v>
      </c>
      <c r="L17" s="119">
        <v>0.0</v>
      </c>
      <c r="M17" s="119">
        <v>0.05</v>
      </c>
      <c r="N17" s="119">
        <v>0.0</v>
      </c>
      <c r="O17" s="119">
        <v>0.27</v>
      </c>
      <c r="P17" s="119">
        <v>0.05</v>
      </c>
      <c r="Q17" s="119">
        <v>0.02</v>
      </c>
      <c r="R17" s="119">
        <v>0.27</v>
      </c>
      <c r="S17" s="119">
        <v>0.19</v>
      </c>
      <c r="T17" s="119">
        <v>0.11</v>
      </c>
      <c r="U17" s="119">
        <v>0.0</v>
      </c>
      <c r="V17" s="119">
        <v>0.0</v>
      </c>
      <c r="W17" s="119">
        <v>0.0</v>
      </c>
      <c r="X17" s="119">
        <v>0.01</v>
      </c>
      <c r="Y17" s="119">
        <v>0.17</v>
      </c>
      <c r="Z17" s="119">
        <v>0.01</v>
      </c>
      <c r="AA17" s="119">
        <v>0.0</v>
      </c>
      <c r="AB17" s="119">
        <v>0.0</v>
      </c>
      <c r="AC17" s="119">
        <v>0.05</v>
      </c>
      <c r="AD17" s="119">
        <v>0.0</v>
      </c>
      <c r="AE17" s="119">
        <v>0.03</v>
      </c>
      <c r="AF17" s="119">
        <v>0.02</v>
      </c>
      <c r="AG17" s="119">
        <v>0.03</v>
      </c>
      <c r="AH17" s="84"/>
      <c r="AI17" s="84"/>
      <c r="AJ17" s="84"/>
      <c r="AK17" s="84"/>
      <c r="AL17" s="84"/>
    </row>
    <row r="18">
      <c r="A18" s="118">
        <v>13.0</v>
      </c>
      <c r="B18" s="119">
        <v>0.19</v>
      </c>
      <c r="C18" s="119">
        <v>0.02</v>
      </c>
      <c r="D18" s="119">
        <v>0.0</v>
      </c>
      <c r="E18" s="119">
        <v>0.01</v>
      </c>
      <c r="F18" s="119">
        <v>0.06</v>
      </c>
      <c r="G18" s="119">
        <v>0.05</v>
      </c>
      <c r="H18" s="119">
        <v>0.0</v>
      </c>
      <c r="I18" s="119">
        <v>0.0</v>
      </c>
      <c r="J18" s="119">
        <v>0.0</v>
      </c>
      <c r="K18" s="119">
        <v>0.0</v>
      </c>
      <c r="L18" s="119">
        <v>0.0</v>
      </c>
      <c r="M18" s="119">
        <v>0.02</v>
      </c>
      <c r="N18" s="119">
        <v>0.0</v>
      </c>
      <c r="O18" s="119">
        <v>0.29</v>
      </c>
      <c r="P18" s="119">
        <v>0.01</v>
      </c>
      <c r="Q18" s="119">
        <v>0.0</v>
      </c>
      <c r="R18" s="119">
        <v>0.14</v>
      </c>
      <c r="S18" s="119">
        <v>0.09</v>
      </c>
      <c r="T18" s="119">
        <v>0.21</v>
      </c>
      <c r="U18" s="119">
        <v>0.0</v>
      </c>
      <c r="V18" s="119">
        <v>0.0</v>
      </c>
      <c r="W18" s="119">
        <v>0.0</v>
      </c>
      <c r="X18" s="119">
        <v>0.01</v>
      </c>
      <c r="Y18" s="119">
        <v>0.09</v>
      </c>
      <c r="Z18" s="119">
        <v>0.0</v>
      </c>
      <c r="AA18" s="119">
        <v>0.0</v>
      </c>
      <c r="AB18" s="119">
        <v>0.0</v>
      </c>
      <c r="AC18" s="119">
        <v>0.01</v>
      </c>
      <c r="AD18" s="119">
        <v>0.0</v>
      </c>
      <c r="AE18" s="119">
        <v>0.01</v>
      </c>
      <c r="AF18" s="119">
        <v>0.0</v>
      </c>
      <c r="AG18" s="119">
        <v>0.01</v>
      </c>
      <c r="AH18" s="119"/>
      <c r="AI18" s="119"/>
      <c r="AJ18" s="119"/>
      <c r="AK18" s="119"/>
      <c r="AL18" s="119"/>
    </row>
    <row r="19">
      <c r="A19" s="118">
        <v>14.0</v>
      </c>
      <c r="B19" s="119">
        <v>0.32</v>
      </c>
      <c r="C19" s="119">
        <v>0.0</v>
      </c>
      <c r="D19" s="119">
        <v>0.0</v>
      </c>
      <c r="E19" s="119">
        <v>0.0</v>
      </c>
      <c r="F19" s="119">
        <v>0.01</v>
      </c>
      <c r="G19" s="119">
        <v>0.0</v>
      </c>
      <c r="H19" s="119">
        <v>0.0</v>
      </c>
      <c r="I19" s="119">
        <v>0.0</v>
      </c>
      <c r="J19" s="119">
        <v>0.0</v>
      </c>
      <c r="K19" s="119">
        <v>0.0</v>
      </c>
      <c r="L19" s="119">
        <v>0.0</v>
      </c>
      <c r="M19" s="119">
        <v>0.0</v>
      </c>
      <c r="N19" s="119">
        <v>0.0</v>
      </c>
      <c r="O19" s="119">
        <v>0.14</v>
      </c>
      <c r="P19" s="119">
        <v>0.0</v>
      </c>
      <c r="Q19" s="119">
        <v>0.0</v>
      </c>
      <c r="R19" s="119">
        <v>0.06</v>
      </c>
      <c r="S19" s="119">
        <v>0.03</v>
      </c>
      <c r="T19" s="119">
        <v>0.26</v>
      </c>
      <c r="U19" s="119">
        <v>0.0</v>
      </c>
      <c r="V19" s="119">
        <v>0.0</v>
      </c>
      <c r="W19" s="119">
        <v>0.0</v>
      </c>
      <c r="X19" s="119">
        <v>0.0</v>
      </c>
      <c r="Y19" s="119">
        <v>0.03</v>
      </c>
      <c r="Z19" s="119">
        <v>0.0</v>
      </c>
      <c r="AA19" s="119">
        <v>0.0</v>
      </c>
      <c r="AB19" s="119">
        <v>0.0</v>
      </c>
      <c r="AC19" s="119">
        <v>0.0</v>
      </c>
      <c r="AD19" s="119">
        <v>0.0</v>
      </c>
      <c r="AE19" s="119">
        <v>0.0</v>
      </c>
      <c r="AF19" s="119">
        <v>0.0</v>
      </c>
      <c r="AG19" s="119">
        <v>0.0</v>
      </c>
      <c r="AH19" s="119"/>
      <c r="AI19" s="119"/>
      <c r="AJ19" s="119"/>
      <c r="AK19" s="119"/>
      <c r="AL19" s="119"/>
    </row>
    <row r="20">
      <c r="A20" s="118">
        <v>15.0</v>
      </c>
      <c r="B20" s="119">
        <v>0.28</v>
      </c>
      <c r="C20" s="119">
        <v>0.0</v>
      </c>
      <c r="D20" s="119">
        <v>0.0</v>
      </c>
      <c r="E20" s="119">
        <v>0.0</v>
      </c>
      <c r="F20" s="119">
        <v>0.0</v>
      </c>
      <c r="G20" s="119">
        <v>0.0</v>
      </c>
      <c r="H20" s="119">
        <v>0.0</v>
      </c>
      <c r="I20" s="119">
        <v>0.0</v>
      </c>
      <c r="J20" s="119">
        <v>0.0</v>
      </c>
      <c r="K20" s="119">
        <v>0.0</v>
      </c>
      <c r="L20" s="119">
        <v>0.0</v>
      </c>
      <c r="M20" s="119">
        <v>0.0</v>
      </c>
      <c r="N20" s="119">
        <v>0.0</v>
      </c>
      <c r="O20" s="119">
        <v>0.03</v>
      </c>
      <c r="P20" s="119">
        <v>0.0</v>
      </c>
      <c r="Q20" s="119">
        <v>0.0</v>
      </c>
      <c r="R20" s="119">
        <v>0.01</v>
      </c>
      <c r="S20" s="119">
        <v>0.0</v>
      </c>
      <c r="T20" s="119">
        <v>0.22</v>
      </c>
      <c r="U20" s="119">
        <v>0.0</v>
      </c>
      <c r="V20" s="119">
        <v>0.0</v>
      </c>
      <c r="W20" s="119">
        <v>0.0</v>
      </c>
      <c r="X20" s="119">
        <v>0.0</v>
      </c>
      <c r="Y20" s="119">
        <v>0.01</v>
      </c>
      <c r="Z20" s="119">
        <v>0.0</v>
      </c>
      <c r="AA20" s="119">
        <v>0.0</v>
      </c>
      <c r="AB20" s="119">
        <v>0.0</v>
      </c>
      <c r="AC20" s="119">
        <v>0.0</v>
      </c>
      <c r="AD20" s="119">
        <v>0.0</v>
      </c>
      <c r="AE20" s="119">
        <v>0.0</v>
      </c>
      <c r="AF20" s="119">
        <v>0.0</v>
      </c>
      <c r="AG20" s="119">
        <v>0.0</v>
      </c>
      <c r="AH20" s="119"/>
      <c r="AI20" s="119"/>
      <c r="AJ20" s="119"/>
      <c r="AK20" s="119"/>
      <c r="AL20" s="119"/>
    </row>
    <row r="21">
      <c r="A21" s="118">
        <v>16.0</v>
      </c>
      <c r="B21" s="119">
        <v>0.13</v>
      </c>
      <c r="C21" s="119">
        <v>0.0</v>
      </c>
      <c r="D21" s="119">
        <v>0.0</v>
      </c>
      <c r="E21" s="119">
        <v>0.0</v>
      </c>
      <c r="F21" s="119">
        <v>0.0</v>
      </c>
      <c r="G21" s="119">
        <v>0.0</v>
      </c>
      <c r="H21" s="119">
        <v>0.0</v>
      </c>
      <c r="I21" s="119">
        <v>0.0</v>
      </c>
      <c r="J21" s="119">
        <v>0.0</v>
      </c>
      <c r="K21" s="119">
        <v>0.0</v>
      </c>
      <c r="L21" s="119">
        <v>0.0</v>
      </c>
      <c r="M21" s="119">
        <v>0.0</v>
      </c>
      <c r="N21" s="119">
        <v>0.0</v>
      </c>
      <c r="O21" s="119">
        <v>0.0</v>
      </c>
      <c r="P21" s="119">
        <v>0.0</v>
      </c>
      <c r="Q21" s="119">
        <v>0.0</v>
      </c>
      <c r="R21" s="119">
        <v>0.0</v>
      </c>
      <c r="S21" s="119">
        <v>0.0</v>
      </c>
      <c r="T21" s="119">
        <v>0.12</v>
      </c>
      <c r="U21" s="119">
        <v>0.0</v>
      </c>
      <c r="V21" s="119">
        <v>0.0</v>
      </c>
      <c r="W21" s="119">
        <v>0.0</v>
      </c>
      <c r="X21" s="119">
        <v>0.0</v>
      </c>
      <c r="Y21" s="119">
        <v>0.0</v>
      </c>
      <c r="Z21" s="119">
        <v>0.0</v>
      </c>
      <c r="AA21" s="119">
        <v>0.0</v>
      </c>
      <c r="AB21" s="119">
        <v>0.0</v>
      </c>
      <c r="AC21" s="119">
        <v>0.0</v>
      </c>
      <c r="AD21" s="119">
        <v>0.0</v>
      </c>
      <c r="AE21" s="119">
        <v>0.0</v>
      </c>
      <c r="AF21" s="119">
        <v>0.0</v>
      </c>
      <c r="AG21" s="119">
        <v>0.0</v>
      </c>
      <c r="AH21" s="119"/>
      <c r="AI21" s="119"/>
      <c r="AJ21" s="119"/>
      <c r="AK21" s="119"/>
      <c r="AL21" s="119"/>
    </row>
    <row r="22">
      <c r="A22" s="118">
        <v>17.0</v>
      </c>
      <c r="B22" s="119">
        <v>0.0</v>
      </c>
      <c r="C22" s="119">
        <v>0.0</v>
      </c>
      <c r="D22" s="119">
        <v>0.0</v>
      </c>
      <c r="E22" s="119">
        <v>0.0</v>
      </c>
      <c r="F22" s="119">
        <v>0.0</v>
      </c>
      <c r="G22" s="119">
        <v>0.0</v>
      </c>
      <c r="H22" s="119">
        <v>0.0</v>
      </c>
      <c r="I22" s="119">
        <v>0.0</v>
      </c>
      <c r="J22" s="119">
        <v>0.0</v>
      </c>
      <c r="K22" s="119">
        <v>0.0</v>
      </c>
      <c r="L22" s="119">
        <v>0.0</v>
      </c>
      <c r="M22" s="119">
        <v>0.0</v>
      </c>
      <c r="N22" s="119">
        <v>0.0</v>
      </c>
      <c r="O22" s="119">
        <v>0.0</v>
      </c>
      <c r="P22" s="119">
        <v>0.0</v>
      </c>
      <c r="Q22" s="119">
        <v>0.0</v>
      </c>
      <c r="R22" s="119">
        <v>0.0</v>
      </c>
      <c r="S22" s="119">
        <v>0.0</v>
      </c>
      <c r="T22" s="119">
        <v>0.03</v>
      </c>
      <c r="U22" s="119">
        <v>0.0</v>
      </c>
      <c r="V22" s="119">
        <v>0.0</v>
      </c>
      <c r="W22" s="119">
        <v>0.0</v>
      </c>
      <c r="X22" s="119">
        <v>0.0</v>
      </c>
      <c r="Y22" s="119">
        <v>0.0</v>
      </c>
      <c r="Z22" s="119">
        <v>0.0</v>
      </c>
      <c r="AA22" s="119">
        <v>0.0</v>
      </c>
      <c r="AB22" s="119">
        <v>0.0</v>
      </c>
      <c r="AC22" s="119">
        <v>0.0</v>
      </c>
      <c r="AD22" s="119">
        <v>0.0</v>
      </c>
      <c r="AE22" s="119">
        <v>0.0</v>
      </c>
      <c r="AF22" s="119">
        <v>0.0</v>
      </c>
      <c r="AG22" s="119">
        <v>0.0</v>
      </c>
      <c r="AH22" s="119"/>
      <c r="AI22" s="119"/>
      <c r="AJ22" s="119"/>
      <c r="AK22" s="119"/>
      <c r="AL22" s="119"/>
    </row>
    <row r="23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</row>
    <row r="24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</row>
    <row r="28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</row>
    <row r="29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</row>
    <row r="30">
      <c r="A30" s="120" t="s">
        <v>88</v>
      </c>
      <c r="B30" s="121" t="s">
        <v>2</v>
      </c>
      <c r="C30" s="120" t="s">
        <v>2</v>
      </c>
      <c r="D30" s="122" t="s">
        <v>91</v>
      </c>
      <c r="E30" s="83"/>
      <c r="F30" s="83"/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</row>
    <row r="31">
      <c r="A31" s="123" t="s">
        <v>23</v>
      </c>
      <c r="B31" s="124" t="s">
        <v>24</v>
      </c>
      <c r="C31" s="125" t="s">
        <v>25</v>
      </c>
      <c r="D31" s="124" t="s">
        <v>92</v>
      </c>
      <c r="E31" s="83"/>
      <c r="F31" s="83"/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</row>
    <row r="32">
      <c r="A32" s="123" t="s">
        <v>23</v>
      </c>
      <c r="B32" s="126" t="s">
        <v>60</v>
      </c>
      <c r="C32" s="125" t="s">
        <v>61</v>
      </c>
      <c r="D32" s="126" t="s">
        <v>93</v>
      </c>
      <c r="E32" s="83"/>
      <c r="F32" s="83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</row>
    <row r="33">
      <c r="A33" s="123" t="s">
        <v>23</v>
      </c>
      <c r="B33" s="127" t="s">
        <v>64</v>
      </c>
      <c r="C33" s="125" t="s">
        <v>65</v>
      </c>
      <c r="D33" s="127" t="s">
        <v>94</v>
      </c>
      <c r="E33" s="83"/>
      <c r="F33" s="83"/>
      <c r="G33" s="8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</row>
    <row r="34">
      <c r="A34" s="123" t="s">
        <v>23</v>
      </c>
      <c r="B34" s="128" t="s">
        <v>70</v>
      </c>
      <c r="C34" s="125" t="s">
        <v>71</v>
      </c>
      <c r="D34" s="128" t="s">
        <v>95</v>
      </c>
      <c r="E34" s="83"/>
      <c r="F34" s="83"/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</row>
    <row r="35">
      <c r="A35" s="83"/>
      <c r="B35" s="83"/>
      <c r="C35" s="83"/>
      <c r="D35" s="83"/>
      <c r="E35" s="83"/>
      <c r="F35" s="83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</row>
    <row r="36">
      <c r="A36" s="83"/>
      <c r="B36" s="83"/>
      <c r="C36" s="83"/>
      <c r="D36" s="83"/>
      <c r="E36" s="83"/>
      <c r="F36" s="83"/>
      <c r="G36" s="83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</row>
    <row r="37">
      <c r="A37" s="83"/>
      <c r="B37" s="83"/>
      <c r="C37" s="83"/>
      <c r="D37" s="83"/>
      <c r="E37" s="83"/>
      <c r="F37" s="83"/>
      <c r="G37" s="83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</row>
    <row r="38">
      <c r="A38" s="83"/>
      <c r="B38" s="83"/>
      <c r="C38" s="83"/>
      <c r="D38" s="83"/>
      <c r="E38" s="83"/>
      <c r="F38" s="83"/>
      <c r="G38" s="83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</row>
    <row r="39">
      <c r="A39" s="83"/>
      <c r="B39" s="83"/>
      <c r="C39" s="83"/>
      <c r="D39" s="83"/>
      <c r="E39" s="83"/>
      <c r="F39" s="83"/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</row>
    <row r="40">
      <c r="A40" s="83"/>
      <c r="B40" s="83"/>
      <c r="C40" s="83"/>
      <c r="D40" s="83"/>
      <c r="E40" s="83"/>
      <c r="F40" s="83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</row>
    <row r="41">
      <c r="A41" s="129" t="s">
        <v>20</v>
      </c>
      <c r="B41" s="130" t="s">
        <v>21</v>
      </c>
      <c r="C41" s="125" t="s">
        <v>22</v>
      </c>
      <c r="D41" s="130" t="s">
        <v>96</v>
      </c>
      <c r="E41" s="83"/>
      <c r="F41" s="83"/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</row>
    <row r="42">
      <c r="A42" s="129" t="s">
        <v>20</v>
      </c>
      <c r="B42" s="131" t="s">
        <v>31</v>
      </c>
      <c r="C42" s="125" t="s">
        <v>32</v>
      </c>
      <c r="D42" s="131" t="s">
        <v>97</v>
      </c>
      <c r="E42" s="83"/>
      <c r="F42" s="83"/>
      <c r="G42" s="83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</row>
    <row r="43">
      <c r="A43" s="129" t="s">
        <v>20</v>
      </c>
      <c r="B43" s="132" t="s">
        <v>33</v>
      </c>
      <c r="C43" s="125" t="s">
        <v>34</v>
      </c>
      <c r="D43" s="132" t="s">
        <v>98</v>
      </c>
      <c r="E43" s="83"/>
      <c r="F43" s="83"/>
      <c r="G43" s="83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</row>
    <row r="44">
      <c r="A44" s="129" t="s">
        <v>20</v>
      </c>
      <c r="B44" s="133" t="s">
        <v>74</v>
      </c>
      <c r="C44" s="125" t="s">
        <v>75</v>
      </c>
      <c r="D44" s="133" t="s">
        <v>99</v>
      </c>
      <c r="E44" s="83"/>
      <c r="F44" s="83"/>
      <c r="G44" s="83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>
      <c r="E45" s="83"/>
      <c r="F45" s="83"/>
      <c r="G45" s="83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</row>
    <row r="46">
      <c r="E46" s="83"/>
      <c r="F46" s="83"/>
      <c r="G46" s="83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>
      <c r="E47" s="83"/>
      <c r="F47" s="83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>
      <c r="E48" s="83"/>
      <c r="F48" s="83"/>
      <c r="G48" s="83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>
      <c r="E49" s="83"/>
      <c r="F49" s="83"/>
      <c r="G49" s="83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</row>
    <row r="50">
      <c r="E50" s="83"/>
      <c r="F50" s="83"/>
      <c r="G50" s="83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</row>
    <row r="51">
      <c r="E51" s="83"/>
      <c r="F51" s="83"/>
      <c r="G51" s="83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</row>
    <row r="52">
      <c r="E52" s="83"/>
      <c r="F52" s="83"/>
      <c r="G52" s="83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</row>
    <row r="53">
      <c r="E53" s="83"/>
      <c r="F53" s="83"/>
      <c r="G53" s="83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</row>
    <row r="54">
      <c r="A54" s="134" t="s">
        <v>45</v>
      </c>
      <c r="B54" s="135" t="s">
        <v>46</v>
      </c>
      <c r="C54" s="125" t="s">
        <v>47</v>
      </c>
      <c r="D54" s="135" t="s">
        <v>100</v>
      </c>
      <c r="E54" s="83"/>
      <c r="F54" s="83"/>
      <c r="G54" s="83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</row>
    <row r="55">
      <c r="A55" s="134" t="s">
        <v>45</v>
      </c>
      <c r="B55" s="136" t="s">
        <v>48</v>
      </c>
      <c r="C55" s="125" t="s">
        <v>49</v>
      </c>
      <c r="D55" s="136" t="s">
        <v>101</v>
      </c>
      <c r="E55" s="83"/>
      <c r="F55" s="83"/>
      <c r="G55" s="83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</row>
    <row r="56">
      <c r="A56" s="134" t="s">
        <v>45</v>
      </c>
      <c r="B56" s="137" t="s">
        <v>50</v>
      </c>
      <c r="C56" s="125" t="s">
        <v>51</v>
      </c>
      <c r="D56" s="137" t="s">
        <v>102</v>
      </c>
      <c r="E56" s="83"/>
      <c r="F56" s="83"/>
      <c r="G56" s="83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</row>
    <row r="57">
      <c r="A57" s="134" t="s">
        <v>45</v>
      </c>
      <c r="B57" s="138" t="s">
        <v>82</v>
      </c>
      <c r="C57" s="139" t="s">
        <v>83</v>
      </c>
      <c r="D57" s="138" t="s">
        <v>103</v>
      </c>
      <c r="E57" s="83"/>
      <c r="F57" s="83"/>
      <c r="G57" s="83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>
        <f>16*17</f>
        <v>272</v>
      </c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</row>
    <row r="58">
      <c r="A58" s="140" t="s">
        <v>38</v>
      </c>
      <c r="B58" s="141" t="s">
        <v>39</v>
      </c>
      <c r="C58" s="125" t="s">
        <v>40</v>
      </c>
      <c r="D58" s="141" t="s">
        <v>104</v>
      </c>
      <c r="E58" s="83"/>
      <c r="F58" s="83"/>
      <c r="G58" s="83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</row>
    <row r="59">
      <c r="A59" s="140" t="s">
        <v>38</v>
      </c>
      <c r="B59" s="142" t="s">
        <v>52</v>
      </c>
      <c r="C59" s="125" t="s">
        <v>53</v>
      </c>
      <c r="D59" s="142" t="s">
        <v>105</v>
      </c>
      <c r="E59" s="83"/>
      <c r="F59" s="83"/>
      <c r="G59" s="83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</row>
    <row r="60">
      <c r="A60" s="140" t="s">
        <v>38</v>
      </c>
      <c r="B60" s="143" t="s">
        <v>56</v>
      </c>
      <c r="C60" s="125" t="s">
        <v>57</v>
      </c>
      <c r="D60" s="143" t="s">
        <v>106</v>
      </c>
      <c r="E60" s="83"/>
      <c r="F60" s="83"/>
      <c r="G60" s="83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</row>
    <row r="61">
      <c r="A61" s="140" t="s">
        <v>38</v>
      </c>
      <c r="B61" s="144" t="s">
        <v>54</v>
      </c>
      <c r="C61" s="125" t="s">
        <v>55</v>
      </c>
      <c r="D61" s="144" t="s">
        <v>107</v>
      </c>
      <c r="E61" s="83"/>
      <c r="F61" s="83"/>
      <c r="G61" s="83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</row>
    <row r="62">
      <c r="A62" s="145" t="s">
        <v>35</v>
      </c>
      <c r="B62" s="146" t="s">
        <v>36</v>
      </c>
      <c r="C62" s="125" t="s">
        <v>37</v>
      </c>
      <c r="D62" s="146" t="s">
        <v>108</v>
      </c>
      <c r="E62" s="83"/>
      <c r="F62" s="83"/>
      <c r="G62" s="83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</row>
    <row r="63">
      <c r="A63" s="145" t="s">
        <v>35</v>
      </c>
      <c r="B63" s="147" t="s">
        <v>68</v>
      </c>
      <c r="C63" s="125" t="s">
        <v>69</v>
      </c>
      <c r="D63" s="147" t="s">
        <v>109</v>
      </c>
      <c r="E63" s="83"/>
      <c r="F63" s="83"/>
      <c r="G63" s="83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</row>
    <row r="64">
      <c r="A64" s="145" t="s">
        <v>35</v>
      </c>
      <c r="B64" s="148" t="s">
        <v>72</v>
      </c>
      <c r="C64" s="125" t="s">
        <v>73</v>
      </c>
      <c r="D64" s="148" t="s">
        <v>110</v>
      </c>
      <c r="E64" s="83"/>
      <c r="F64" s="83"/>
      <c r="G64" s="83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>
      <c r="A65" s="145" t="s">
        <v>35</v>
      </c>
      <c r="B65" s="149" t="s">
        <v>84</v>
      </c>
      <c r="C65" s="125" t="s">
        <v>85</v>
      </c>
      <c r="D65" s="149" t="s">
        <v>111</v>
      </c>
      <c r="E65" s="83"/>
      <c r="F65" s="83"/>
      <c r="G65" s="83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</row>
    <row r="66">
      <c r="A66" s="150" t="s">
        <v>28</v>
      </c>
      <c r="B66" s="151" t="s">
        <v>29</v>
      </c>
      <c r="C66" s="125" t="s">
        <v>30</v>
      </c>
      <c r="D66" s="151" t="s">
        <v>112</v>
      </c>
      <c r="E66" s="83"/>
      <c r="F66" s="83"/>
      <c r="G66" s="83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</row>
    <row r="67">
      <c r="A67" s="150" t="s">
        <v>28</v>
      </c>
      <c r="B67" s="152" t="s">
        <v>41</v>
      </c>
      <c r="C67" s="125" t="s">
        <v>42</v>
      </c>
      <c r="D67" s="152" t="s">
        <v>113</v>
      </c>
      <c r="E67" s="83"/>
      <c r="F67" s="83"/>
      <c r="G67" s="83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</row>
    <row r="68">
      <c r="A68" s="150" t="s">
        <v>28</v>
      </c>
      <c r="B68" s="153" t="s">
        <v>43</v>
      </c>
      <c r="C68" s="125" t="s">
        <v>44</v>
      </c>
      <c r="D68" s="153" t="s">
        <v>114</v>
      </c>
      <c r="E68" s="83"/>
      <c r="F68" s="83"/>
      <c r="G68" s="83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</row>
    <row r="69">
      <c r="A69" s="150" t="s">
        <v>28</v>
      </c>
      <c r="B69" s="154" t="s">
        <v>62</v>
      </c>
      <c r="C69" s="125" t="s">
        <v>63</v>
      </c>
      <c r="D69" s="154" t="s">
        <v>115</v>
      </c>
      <c r="E69" s="83"/>
      <c r="F69" s="83"/>
      <c r="G69" s="83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</row>
    <row r="70">
      <c r="A70" s="155" t="s">
        <v>17</v>
      </c>
      <c r="B70" s="156" t="s">
        <v>18</v>
      </c>
      <c r="C70" s="125" t="s">
        <v>19</v>
      </c>
      <c r="D70" s="156" t="s">
        <v>116</v>
      </c>
      <c r="E70" s="83"/>
      <c r="F70" s="83"/>
      <c r="G70" s="83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</row>
    <row r="71">
      <c r="A71" s="155" t="s">
        <v>17</v>
      </c>
      <c r="B71" s="157" t="s">
        <v>26</v>
      </c>
      <c r="C71" s="125" t="s">
        <v>27</v>
      </c>
      <c r="D71" s="157" t="s">
        <v>117</v>
      </c>
      <c r="E71" s="83"/>
      <c r="F71" s="83"/>
      <c r="G71" s="83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</row>
    <row r="72">
      <c r="A72" s="155" t="s">
        <v>17</v>
      </c>
      <c r="B72" s="158" t="s">
        <v>66</v>
      </c>
      <c r="C72" s="125" t="s">
        <v>67</v>
      </c>
      <c r="D72" s="158" t="s">
        <v>118</v>
      </c>
      <c r="E72" s="83"/>
      <c r="F72" s="83"/>
      <c r="G72" s="83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</row>
    <row r="73">
      <c r="A73" s="155" t="s">
        <v>17</v>
      </c>
      <c r="B73" s="159" t="s">
        <v>80</v>
      </c>
      <c r="C73" s="139" t="s">
        <v>81</v>
      </c>
      <c r="D73" s="159" t="s">
        <v>119</v>
      </c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</row>
    <row r="74">
      <c r="A74" s="160" t="s">
        <v>14</v>
      </c>
      <c r="B74" s="161" t="s">
        <v>15</v>
      </c>
      <c r="C74" s="125" t="s">
        <v>16</v>
      </c>
      <c r="D74" s="161" t="s">
        <v>120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</row>
    <row r="75">
      <c r="A75" s="160" t="s">
        <v>14</v>
      </c>
      <c r="B75" s="162" t="s">
        <v>58</v>
      </c>
      <c r="C75" s="125" t="s">
        <v>59</v>
      </c>
      <c r="D75" s="162" t="s">
        <v>121</v>
      </c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</row>
    <row r="76">
      <c r="A76" s="160" t="s">
        <v>14</v>
      </c>
      <c r="B76" s="163" t="s">
        <v>78</v>
      </c>
      <c r="C76" s="125" t="s">
        <v>79</v>
      </c>
      <c r="D76" s="163" t="s">
        <v>122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</row>
    <row r="77">
      <c r="A77" s="160" t="s">
        <v>14</v>
      </c>
      <c r="B77" s="164" t="s">
        <v>76</v>
      </c>
      <c r="C77" s="125" t="s">
        <v>77</v>
      </c>
      <c r="D77" s="164" t="s">
        <v>123</v>
      </c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</row>
    <row r="78">
      <c r="A78" s="83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</row>
    <row r="79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</row>
    <row r="80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</row>
    <row r="81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</row>
    <row r="82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</row>
    <row r="83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</row>
    <row r="84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</row>
    <row r="8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</row>
    <row r="86">
      <c r="A86" s="83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</row>
    <row r="87">
      <c r="A87" s="83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</row>
    <row r="88">
      <c r="A88" s="8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</row>
    <row r="89">
      <c r="A89" s="8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</row>
    <row r="90">
      <c r="A90" s="83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</row>
    <row r="91">
      <c r="A91" s="83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</row>
    <row r="92">
      <c r="A92" s="83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</row>
    <row r="93">
      <c r="A93" s="83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</row>
    <row r="94">
      <c r="A94" s="83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</row>
    <row r="95">
      <c r="A95" s="83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</row>
    <row r="96">
      <c r="A96" s="83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</row>
    <row r="97">
      <c r="A97" s="83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</row>
    <row r="98">
      <c r="A98" s="83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</row>
    <row r="99">
      <c r="A99" s="83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</row>
    <row r="100">
      <c r="A100" s="83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</row>
    <row r="101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</row>
    <row r="102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</row>
    <row r="103">
      <c r="A103" s="83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</row>
    <row r="104">
      <c r="A104" s="83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</row>
    <row r="105">
      <c r="A105" s="83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</row>
    <row r="106">
      <c r="A106" s="83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</row>
    <row r="107">
      <c r="A107" s="83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</row>
    <row r="108">
      <c r="A108" s="8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</row>
    <row r="109">
      <c r="A109" s="83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</row>
    <row r="110">
      <c r="A110" s="83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</row>
    <row r="111">
      <c r="A111" s="83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</row>
    <row r="112">
      <c r="A112" s="83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</row>
    <row r="113">
      <c r="A113" s="83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</row>
    <row r="114">
      <c r="A114" s="83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</row>
    <row r="115">
      <c r="A115" s="83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</row>
    <row r="116">
      <c r="A116" s="83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</row>
    <row r="117">
      <c r="A117" s="83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</row>
    <row r="118">
      <c r="A118" s="83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</row>
    <row r="119">
      <c r="A119" s="83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</row>
    <row r="120">
      <c r="A120" s="83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</row>
    <row r="121">
      <c r="A121" s="83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</row>
    <row r="122">
      <c r="A122" s="83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</row>
    <row r="123">
      <c r="A123" s="83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</row>
    <row r="124">
      <c r="A124" s="83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</row>
    <row r="125">
      <c r="A125" s="83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</row>
    <row r="126">
      <c r="A126" s="83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</row>
    <row r="127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</row>
    <row r="128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</row>
    <row r="129">
      <c r="A129" s="83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</row>
    <row r="130">
      <c r="A130" s="83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</row>
    <row r="131">
      <c r="A131" s="83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</row>
    <row r="132">
      <c r="A132" s="83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</row>
    <row r="133">
      <c r="A133" s="83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</row>
    <row r="134">
      <c r="A134" s="83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</row>
    <row r="135">
      <c r="A135" s="83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</row>
    <row r="136">
      <c r="A136" s="83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</row>
    <row r="137">
      <c r="A137" s="83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</row>
    <row r="138">
      <c r="A138" s="83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</row>
    <row r="139">
      <c r="A139" s="83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</row>
    <row r="140">
      <c r="A140" s="83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</row>
    <row r="141">
      <c r="A141" s="83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</row>
    <row r="142">
      <c r="A142" s="83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</row>
    <row r="143">
      <c r="A143" s="83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</row>
    <row r="144">
      <c r="A144" s="83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</row>
    <row r="145">
      <c r="A145" s="83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</row>
    <row r="146">
      <c r="A146" s="83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</row>
    <row r="147">
      <c r="A147" s="83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</row>
    <row r="148">
      <c r="A148" s="83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</row>
    <row r="149">
      <c r="A149" s="83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</row>
    <row r="150">
      <c r="A150" s="83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</row>
    <row r="151">
      <c r="A151" s="83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</row>
    <row r="152">
      <c r="A152" s="83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</row>
    <row r="153">
      <c r="A153" s="83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</row>
    <row r="154">
      <c r="A154" s="83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</row>
    <row r="155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</row>
    <row r="156">
      <c r="A156" s="83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</row>
    <row r="157">
      <c r="A157" s="83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</row>
    <row r="158">
      <c r="A158" s="83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</row>
    <row r="159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</row>
    <row r="160">
      <c r="A160" s="83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</row>
    <row r="161">
      <c r="A161" s="83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</row>
    <row r="162">
      <c r="A162" s="83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</row>
    <row r="163">
      <c r="A163" s="83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</row>
    <row r="164">
      <c r="A164" s="83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</row>
    <row r="165">
      <c r="A165" s="83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</row>
    <row r="166">
      <c r="A166" s="83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</row>
    <row r="167">
      <c r="A167" s="83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</row>
    <row r="168">
      <c r="A168" s="83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</row>
    <row r="169">
      <c r="A169" s="83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</row>
    <row r="170">
      <c r="A170" s="83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</row>
    <row r="171">
      <c r="A171" s="83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</row>
    <row r="17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</row>
    <row r="173">
      <c r="A173" s="83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</row>
    <row r="174">
      <c r="A174" s="83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</row>
    <row r="175">
      <c r="A175" s="83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</row>
    <row r="176">
      <c r="A176" s="83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</row>
    <row r="177">
      <c r="A177" s="83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</row>
    <row r="178">
      <c r="A178" s="83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</row>
    <row r="179">
      <c r="A179" s="83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</row>
    <row r="180">
      <c r="A180" s="83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</row>
    <row r="181">
      <c r="A181" s="83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</row>
    <row r="182">
      <c r="A182" s="83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</row>
    <row r="183">
      <c r="A183" s="83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</row>
    <row r="184">
      <c r="A184" s="83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</row>
    <row r="185">
      <c r="A185" s="83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</row>
    <row r="186">
      <c r="A186" s="83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</row>
    <row r="187">
      <c r="A187" s="83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</row>
    <row r="188">
      <c r="A188" s="83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</row>
    <row r="189">
      <c r="A189" s="83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</row>
    <row r="190">
      <c r="A190" s="83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</row>
    <row r="191">
      <c r="A191" s="83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</row>
    <row r="192">
      <c r="A192" s="83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</row>
    <row r="193">
      <c r="A193" s="83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</row>
    <row r="194">
      <c r="A194" s="83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</row>
    <row r="195">
      <c r="A195" s="83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</row>
    <row r="196">
      <c r="A196" s="83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</row>
    <row r="197">
      <c r="A197" s="83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</row>
    <row r="198">
      <c r="A198" s="83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</row>
    <row r="199">
      <c r="A199" s="83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</row>
    <row r="200">
      <c r="A200" s="83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</row>
    <row r="201">
      <c r="A201" s="83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</row>
    <row r="202">
      <c r="A202" s="83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</row>
    <row r="203">
      <c r="A203" s="83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</row>
    <row r="204">
      <c r="A204" s="83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</row>
    <row r="205">
      <c r="A205" s="83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</row>
    <row r="206">
      <c r="A206" s="83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</row>
    <row r="207">
      <c r="A207" s="83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</row>
    <row r="208">
      <c r="A208" s="83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</row>
    <row r="209">
      <c r="A209" s="83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</row>
    <row r="210">
      <c r="A210" s="83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</row>
    <row r="211">
      <c r="A211" s="83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</row>
    <row r="212">
      <c r="A212" s="83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</row>
    <row r="213">
      <c r="A213" s="83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</row>
    <row r="214">
      <c r="A214" s="83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</row>
    <row r="215">
      <c r="A215" s="83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</row>
    <row r="216">
      <c r="A216" s="83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</row>
    <row r="217">
      <c r="A217" s="83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</row>
    <row r="218">
      <c r="A218" s="83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</row>
    <row r="219">
      <c r="A219" s="83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</row>
    <row r="220">
      <c r="A220" s="83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</row>
    <row r="221">
      <c r="A221" s="83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</row>
    <row r="222">
      <c r="A222" s="83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</row>
    <row r="223">
      <c r="A223" s="83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</row>
    <row r="224">
      <c r="A224" s="83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</row>
    <row r="225">
      <c r="A225" s="83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</row>
    <row r="226">
      <c r="A226" s="83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</row>
    <row r="227">
      <c r="A227" s="83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</row>
    <row r="228">
      <c r="A228" s="83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</row>
    <row r="229">
      <c r="A229" s="83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</row>
    <row r="230">
      <c r="A230" s="83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</row>
    <row r="231">
      <c r="A231" s="83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</row>
    <row r="232">
      <c r="A232" s="83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</row>
    <row r="233">
      <c r="A233" s="83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</row>
    <row r="234">
      <c r="A234" s="83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</row>
    <row r="235">
      <c r="A235" s="83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</row>
    <row r="236">
      <c r="A236" s="83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</row>
    <row r="237">
      <c r="A237" s="83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</row>
    <row r="238">
      <c r="A238" s="83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</row>
    <row r="239">
      <c r="A239" s="83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</row>
    <row r="240">
      <c r="A240" s="83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</row>
    <row r="241">
      <c r="A241" s="83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</row>
    <row r="242">
      <c r="A242" s="83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</row>
    <row r="243">
      <c r="A243" s="83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</row>
    <row r="244">
      <c r="A244" s="83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</row>
    <row r="245">
      <c r="A245" s="83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</row>
    <row r="246">
      <c r="A246" s="83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</row>
    <row r="247">
      <c r="A247" s="83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</row>
    <row r="248">
      <c r="A248" s="83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</row>
    <row r="249">
      <c r="A249" s="83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</row>
    <row r="250">
      <c r="A250" s="83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</row>
    <row r="251">
      <c r="A251" s="83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</row>
    <row r="252">
      <c r="A252" s="83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</row>
    <row r="253">
      <c r="A253" s="83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</row>
    <row r="254">
      <c r="A254" s="83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</row>
    <row r="255">
      <c r="A255" s="83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</row>
    <row r="256">
      <c r="A256" s="83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</row>
    <row r="257">
      <c r="A257" s="83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</row>
    <row r="258">
      <c r="A258" s="83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</row>
    <row r="259">
      <c r="A259" s="83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</row>
    <row r="260">
      <c r="A260" s="83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</row>
    <row r="261">
      <c r="A261" s="83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</row>
    <row r="262">
      <c r="A262" s="83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</row>
    <row r="263">
      <c r="A263" s="83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</row>
    <row r="264">
      <c r="A264" s="83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</row>
    <row r="265">
      <c r="A265" s="83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</row>
    <row r="266">
      <c r="A266" s="83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</row>
    <row r="267">
      <c r="A267" s="83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</row>
    <row r="268">
      <c r="A268" s="83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</row>
    <row r="269">
      <c r="A269" s="83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</row>
    <row r="270">
      <c r="A270" s="83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</row>
    <row r="271">
      <c r="A271" s="83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</row>
    <row r="272">
      <c r="A272" s="83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</row>
    <row r="273">
      <c r="A273" s="83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</row>
    <row r="274">
      <c r="A274" s="83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</row>
    <row r="275">
      <c r="A275" s="83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</row>
    <row r="276">
      <c r="A276" s="83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</row>
    <row r="277">
      <c r="A277" s="83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</row>
    <row r="278">
      <c r="A278" s="83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</row>
    <row r="279">
      <c r="A279" s="83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</row>
    <row r="280">
      <c r="A280" s="83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</row>
    <row r="281">
      <c r="A281" s="83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</row>
    <row r="282">
      <c r="A282" s="83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</row>
    <row r="283">
      <c r="A283" s="83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</row>
    <row r="284">
      <c r="A284" s="83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</row>
    <row r="285">
      <c r="A285" s="83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</row>
    <row r="286">
      <c r="A286" s="83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</row>
    <row r="287">
      <c r="A287" s="83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</row>
    <row r="288">
      <c r="A288" s="83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</row>
    <row r="289">
      <c r="A289" s="83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</row>
    <row r="290">
      <c r="A290" s="83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</row>
    <row r="291">
      <c r="A291" s="83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</row>
    <row r="292">
      <c r="A292" s="83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</row>
    <row r="293">
      <c r="A293" s="83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</row>
    <row r="294">
      <c r="A294" s="83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</row>
    <row r="295">
      <c r="A295" s="83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</row>
    <row r="296">
      <c r="A296" s="83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</row>
    <row r="297">
      <c r="A297" s="83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</row>
    <row r="298">
      <c r="A298" s="83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</row>
    <row r="299">
      <c r="A299" s="83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</row>
    <row r="300">
      <c r="A300" s="83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</row>
    <row r="301">
      <c r="A301" s="83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</row>
    <row r="302">
      <c r="A302" s="83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</row>
    <row r="303">
      <c r="A303" s="83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</row>
    <row r="304">
      <c r="A304" s="83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</row>
    <row r="305">
      <c r="A305" s="83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</row>
    <row r="306">
      <c r="A306" s="83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</row>
    <row r="307">
      <c r="A307" s="83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</row>
    <row r="308">
      <c r="A308" s="83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</row>
    <row r="309">
      <c r="A309" s="83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</row>
    <row r="310">
      <c r="A310" s="83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</row>
    <row r="311">
      <c r="A311" s="83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</row>
    <row r="312">
      <c r="A312" s="83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</row>
    <row r="313">
      <c r="A313" s="83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</row>
    <row r="314">
      <c r="A314" s="83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</row>
    <row r="315">
      <c r="A315" s="83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</row>
    <row r="316">
      <c r="A316" s="83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</row>
    <row r="317">
      <c r="A317" s="83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</row>
    <row r="318">
      <c r="A318" s="83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</row>
    <row r="319">
      <c r="A319" s="83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</row>
    <row r="320">
      <c r="A320" s="83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</row>
    <row r="321">
      <c r="A321" s="83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</row>
    <row r="322">
      <c r="A322" s="83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</row>
    <row r="323">
      <c r="A323" s="83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</row>
    <row r="324">
      <c r="A324" s="83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</row>
    <row r="325">
      <c r="A325" s="83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</row>
    <row r="326">
      <c r="A326" s="83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</row>
    <row r="327">
      <c r="A327" s="83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</row>
    <row r="328">
      <c r="A328" s="83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</row>
    <row r="329">
      <c r="A329" s="83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</row>
    <row r="330">
      <c r="A330" s="83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</row>
    <row r="331">
      <c r="A331" s="83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</row>
    <row r="332">
      <c r="A332" s="83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</row>
    <row r="333">
      <c r="A333" s="83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</row>
    <row r="334">
      <c r="A334" s="83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</row>
    <row r="335">
      <c r="A335" s="83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</row>
    <row r="336">
      <c r="A336" s="83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</row>
    <row r="337">
      <c r="A337" s="83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</row>
    <row r="338">
      <c r="A338" s="83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</row>
    <row r="339">
      <c r="A339" s="83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</row>
    <row r="340">
      <c r="A340" s="83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</row>
    <row r="341">
      <c r="A341" s="83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</row>
    <row r="342">
      <c r="A342" s="83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</row>
    <row r="343">
      <c r="A343" s="83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</row>
    <row r="344">
      <c r="A344" s="83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</row>
    <row r="345">
      <c r="A345" s="83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</row>
    <row r="346">
      <c r="A346" s="83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</row>
    <row r="347">
      <c r="A347" s="83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</row>
    <row r="348">
      <c r="A348" s="83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</row>
    <row r="349">
      <c r="A349" s="83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</row>
    <row r="350">
      <c r="A350" s="83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</row>
    <row r="351">
      <c r="A351" s="83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</row>
    <row r="352">
      <c r="A352" s="83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</row>
    <row r="353">
      <c r="A353" s="83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</row>
    <row r="354">
      <c r="A354" s="83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</row>
    <row r="355">
      <c r="A355" s="83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</row>
    <row r="356">
      <c r="A356" s="83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</row>
    <row r="357">
      <c r="A357" s="83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</row>
    <row r="358">
      <c r="A358" s="83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</row>
    <row r="359">
      <c r="A359" s="83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</row>
    <row r="360">
      <c r="A360" s="83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</row>
    <row r="361">
      <c r="A361" s="83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</row>
    <row r="362">
      <c r="A362" s="83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</row>
    <row r="363">
      <c r="A363" s="83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</row>
    <row r="364">
      <c r="A364" s="83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</row>
    <row r="365">
      <c r="A365" s="83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</row>
    <row r="366">
      <c r="A366" s="83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</row>
    <row r="367">
      <c r="A367" s="83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</row>
    <row r="368">
      <c r="A368" s="83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</row>
    <row r="369">
      <c r="A369" s="83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</row>
    <row r="370">
      <c r="A370" s="83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</row>
    <row r="371">
      <c r="A371" s="83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</row>
    <row r="372">
      <c r="A372" s="83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</row>
    <row r="373">
      <c r="A373" s="83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</row>
    <row r="374">
      <c r="A374" s="83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</row>
    <row r="375">
      <c r="A375" s="83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</row>
    <row r="376">
      <c r="A376" s="83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</row>
    <row r="377">
      <c r="A377" s="83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</row>
    <row r="378">
      <c r="A378" s="83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</row>
    <row r="379">
      <c r="A379" s="83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</row>
    <row r="380">
      <c r="A380" s="83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</row>
    <row r="381">
      <c r="A381" s="83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</row>
    <row r="382">
      <c r="A382" s="83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</row>
    <row r="383">
      <c r="A383" s="83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</row>
    <row r="384">
      <c r="A384" s="83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</row>
    <row r="385">
      <c r="A385" s="83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</row>
    <row r="386">
      <c r="A386" s="83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</row>
    <row r="387">
      <c r="A387" s="83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</row>
    <row r="388">
      <c r="A388" s="83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</row>
    <row r="389">
      <c r="A389" s="83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</row>
    <row r="390">
      <c r="A390" s="83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</row>
    <row r="391">
      <c r="A391" s="83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</row>
    <row r="392">
      <c r="A392" s="83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</row>
    <row r="393">
      <c r="A393" s="83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</row>
    <row r="394">
      <c r="A394" s="83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</row>
    <row r="395">
      <c r="A395" s="83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</row>
    <row r="396">
      <c r="A396" s="83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</row>
    <row r="397">
      <c r="A397" s="83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</row>
    <row r="398">
      <c r="A398" s="83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</row>
    <row r="399">
      <c r="A399" s="83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</row>
    <row r="400">
      <c r="A400" s="83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</row>
    <row r="401">
      <c r="A401" s="83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</row>
    <row r="402">
      <c r="A402" s="83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</row>
    <row r="403">
      <c r="A403" s="83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</row>
    <row r="404">
      <c r="A404" s="83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</row>
    <row r="405">
      <c r="A405" s="83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</row>
    <row r="406">
      <c r="A406" s="83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</row>
    <row r="407">
      <c r="A407" s="83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</row>
    <row r="408">
      <c r="A408" s="83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</row>
    <row r="409">
      <c r="A409" s="83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</row>
    <row r="410">
      <c r="A410" s="83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</row>
    <row r="411">
      <c r="A411" s="83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</row>
    <row r="412">
      <c r="A412" s="83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</row>
    <row r="413">
      <c r="A413" s="83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</row>
    <row r="414">
      <c r="A414" s="83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</row>
    <row r="415">
      <c r="A415" s="83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</row>
    <row r="416">
      <c r="A416" s="83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</row>
    <row r="417">
      <c r="A417" s="83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</row>
    <row r="418">
      <c r="A418" s="83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</row>
    <row r="419">
      <c r="A419" s="83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</row>
    <row r="420">
      <c r="A420" s="83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</row>
    <row r="421">
      <c r="A421" s="83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</row>
    <row r="422">
      <c r="A422" s="83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</row>
    <row r="423">
      <c r="A423" s="83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</row>
    <row r="424">
      <c r="A424" s="83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</row>
    <row r="425">
      <c r="A425" s="83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</row>
    <row r="426">
      <c r="A426" s="83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</row>
    <row r="427">
      <c r="A427" s="83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</row>
    <row r="428">
      <c r="A428" s="83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</row>
    <row r="429">
      <c r="A429" s="83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</row>
    <row r="430">
      <c r="A430" s="83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</row>
    <row r="431">
      <c r="A431" s="83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</row>
    <row r="432">
      <c r="A432" s="83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</row>
    <row r="433">
      <c r="A433" s="83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</row>
    <row r="434">
      <c r="A434" s="83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</row>
    <row r="435">
      <c r="A435" s="83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</row>
    <row r="436">
      <c r="A436" s="83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</row>
    <row r="437">
      <c r="A437" s="83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</row>
    <row r="438">
      <c r="A438" s="83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</row>
    <row r="439">
      <c r="A439" s="83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</row>
    <row r="440">
      <c r="A440" s="83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</row>
    <row r="441">
      <c r="A441" s="83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</row>
    <row r="442">
      <c r="A442" s="83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</row>
    <row r="443">
      <c r="A443" s="83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</row>
    <row r="444">
      <c r="A444" s="83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</row>
    <row r="445">
      <c r="A445" s="83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</row>
    <row r="446">
      <c r="A446" s="83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</row>
    <row r="447">
      <c r="A447" s="83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</row>
    <row r="448">
      <c r="A448" s="83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</row>
    <row r="449">
      <c r="A449" s="83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</row>
    <row r="450">
      <c r="A450" s="83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</row>
    <row r="451">
      <c r="A451" s="83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</row>
    <row r="452">
      <c r="A452" s="83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</row>
    <row r="453">
      <c r="A453" s="83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</row>
    <row r="454">
      <c r="A454" s="83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</row>
    <row r="455">
      <c r="A455" s="83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</row>
    <row r="456">
      <c r="A456" s="83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</row>
    <row r="457">
      <c r="A457" s="83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</row>
    <row r="458">
      <c r="A458" s="83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</row>
    <row r="459">
      <c r="A459" s="83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</row>
    <row r="460">
      <c r="A460" s="83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</row>
    <row r="461">
      <c r="A461" s="83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</row>
    <row r="462">
      <c r="A462" s="83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</row>
    <row r="463">
      <c r="A463" s="83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</row>
    <row r="464">
      <c r="A464" s="83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</row>
    <row r="465">
      <c r="A465" s="83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</row>
    <row r="466">
      <c r="A466" s="83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</row>
    <row r="467">
      <c r="A467" s="83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</row>
    <row r="468">
      <c r="A468" s="83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</row>
    <row r="469">
      <c r="A469" s="83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</row>
    <row r="470">
      <c r="A470" s="83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</row>
    <row r="471">
      <c r="A471" s="83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</row>
    <row r="472">
      <c r="A472" s="83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</row>
    <row r="473">
      <c r="A473" s="83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</row>
    <row r="474">
      <c r="A474" s="83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</row>
    <row r="475">
      <c r="A475" s="83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</row>
    <row r="476">
      <c r="A476" s="83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</row>
    <row r="477">
      <c r="A477" s="83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</row>
    <row r="478">
      <c r="A478" s="83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</row>
    <row r="479">
      <c r="A479" s="83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</row>
    <row r="480">
      <c r="A480" s="83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</row>
    <row r="481">
      <c r="A481" s="83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</row>
    <row r="482">
      <c r="A482" s="83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</row>
    <row r="483">
      <c r="A483" s="83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</row>
    <row r="484">
      <c r="A484" s="83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</row>
    <row r="485">
      <c r="A485" s="83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</row>
    <row r="486">
      <c r="A486" s="83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</row>
    <row r="487">
      <c r="A487" s="83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</row>
    <row r="488">
      <c r="A488" s="83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</row>
    <row r="489">
      <c r="A489" s="83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</row>
    <row r="490">
      <c r="A490" s="83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</row>
    <row r="491">
      <c r="A491" s="83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</row>
    <row r="492">
      <c r="A492" s="83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</row>
    <row r="493">
      <c r="A493" s="83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</row>
    <row r="494">
      <c r="A494" s="83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</row>
    <row r="495">
      <c r="A495" s="83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</row>
    <row r="496">
      <c r="A496" s="83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</row>
    <row r="497">
      <c r="A497" s="83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</row>
    <row r="498">
      <c r="A498" s="83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</row>
    <row r="499">
      <c r="A499" s="83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</row>
    <row r="500">
      <c r="A500" s="83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</row>
    <row r="501">
      <c r="A501" s="83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</row>
    <row r="502">
      <c r="A502" s="83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</row>
    <row r="503">
      <c r="A503" s="83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</row>
    <row r="504">
      <c r="A504" s="83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</row>
    <row r="505">
      <c r="A505" s="83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</row>
    <row r="506">
      <c r="A506" s="83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</row>
    <row r="507">
      <c r="A507" s="83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</row>
    <row r="508">
      <c r="A508" s="83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</row>
    <row r="509">
      <c r="A509" s="83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</row>
    <row r="510">
      <c r="A510" s="83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</row>
    <row r="511">
      <c r="A511" s="83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</row>
    <row r="512">
      <c r="A512" s="83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</row>
    <row r="513">
      <c r="A513" s="83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</row>
    <row r="514">
      <c r="A514" s="83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</row>
    <row r="515">
      <c r="A515" s="83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</row>
    <row r="516">
      <c r="A516" s="83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</row>
    <row r="517">
      <c r="A517" s="83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</row>
    <row r="518">
      <c r="A518" s="83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</row>
    <row r="519">
      <c r="A519" s="83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</row>
    <row r="520">
      <c r="A520" s="83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</row>
    <row r="521">
      <c r="A521" s="83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</row>
    <row r="522">
      <c r="A522" s="83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</row>
    <row r="523">
      <c r="A523" s="83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</row>
    <row r="524">
      <c r="A524" s="83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</row>
    <row r="525">
      <c r="A525" s="83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</row>
    <row r="526">
      <c r="A526" s="83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</row>
    <row r="527">
      <c r="A527" s="83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</row>
    <row r="528">
      <c r="A528" s="83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</row>
    <row r="529">
      <c r="A529" s="83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</row>
    <row r="530">
      <c r="A530" s="83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</row>
    <row r="531">
      <c r="A531" s="83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</row>
    <row r="532">
      <c r="A532" s="83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</row>
    <row r="533">
      <c r="A533" s="83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</row>
    <row r="534">
      <c r="A534" s="83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</row>
    <row r="535">
      <c r="A535" s="83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</row>
    <row r="536">
      <c r="A536" s="83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</row>
    <row r="537">
      <c r="A537" s="83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</row>
    <row r="538">
      <c r="A538" s="83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</row>
    <row r="539">
      <c r="A539" s="83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</row>
    <row r="540">
      <c r="A540" s="83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</row>
    <row r="541">
      <c r="A541" s="83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</row>
    <row r="542">
      <c r="A542" s="83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</row>
    <row r="543">
      <c r="A543" s="83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</row>
    <row r="544">
      <c r="A544" s="83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</row>
    <row r="545">
      <c r="A545" s="83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</row>
    <row r="546">
      <c r="A546" s="83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</row>
    <row r="547">
      <c r="A547" s="83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</row>
    <row r="548">
      <c r="A548" s="83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</row>
    <row r="549">
      <c r="A549" s="83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</row>
    <row r="550">
      <c r="A550" s="83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</row>
    <row r="551">
      <c r="A551" s="83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</row>
    <row r="552">
      <c r="A552" s="83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</row>
    <row r="553">
      <c r="A553" s="83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</row>
    <row r="554">
      <c r="A554" s="83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</row>
    <row r="555">
      <c r="A555" s="83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</row>
    <row r="556">
      <c r="A556" s="83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</row>
    <row r="557">
      <c r="A557" s="83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</row>
    <row r="558">
      <c r="A558" s="83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</row>
    <row r="559">
      <c r="A559" s="83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</row>
    <row r="560">
      <c r="A560" s="83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</row>
    <row r="561">
      <c r="A561" s="83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</row>
    <row r="562">
      <c r="A562" s="83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</row>
    <row r="563">
      <c r="A563" s="83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</row>
    <row r="564">
      <c r="A564" s="83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</row>
    <row r="565">
      <c r="A565" s="83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</row>
    <row r="566">
      <c r="A566" s="83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</row>
    <row r="567">
      <c r="A567" s="83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</row>
    <row r="568">
      <c r="A568" s="83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</row>
    <row r="569">
      <c r="A569" s="83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</row>
    <row r="570">
      <c r="A570" s="83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</row>
    <row r="571">
      <c r="A571" s="83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</row>
    <row r="572">
      <c r="A572" s="83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</row>
    <row r="573">
      <c r="A573" s="83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</row>
    <row r="574">
      <c r="A574" s="83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</row>
    <row r="575">
      <c r="A575" s="83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</row>
    <row r="576">
      <c r="A576" s="83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</row>
    <row r="577">
      <c r="A577" s="83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</row>
    <row r="578">
      <c r="A578" s="83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</row>
    <row r="579">
      <c r="A579" s="83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</row>
    <row r="580">
      <c r="A580" s="83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</row>
    <row r="581">
      <c r="A581" s="83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</row>
    <row r="582">
      <c r="A582" s="83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</row>
    <row r="583">
      <c r="A583" s="83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</row>
    <row r="584">
      <c r="A584" s="83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</row>
    <row r="585">
      <c r="A585" s="83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</row>
    <row r="586">
      <c r="A586" s="83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</row>
    <row r="587">
      <c r="A587" s="83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</row>
    <row r="588">
      <c r="A588" s="83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</row>
    <row r="589">
      <c r="A589" s="83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</row>
    <row r="590">
      <c r="A590" s="83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</row>
    <row r="591">
      <c r="A591" s="83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</row>
    <row r="592">
      <c r="A592" s="83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</row>
    <row r="593">
      <c r="A593" s="83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</row>
    <row r="594">
      <c r="A594" s="83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</row>
    <row r="595">
      <c r="A595" s="83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</row>
    <row r="596">
      <c r="A596" s="83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</row>
    <row r="597">
      <c r="A597" s="83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</row>
    <row r="598">
      <c r="A598" s="83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</row>
    <row r="599">
      <c r="A599" s="83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</row>
    <row r="600">
      <c r="A600" s="83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</row>
    <row r="601">
      <c r="A601" s="83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</row>
    <row r="602">
      <c r="A602" s="83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</row>
    <row r="603">
      <c r="A603" s="83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</row>
    <row r="604">
      <c r="A604" s="83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</row>
    <row r="605">
      <c r="A605" s="83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</row>
    <row r="606">
      <c r="A606" s="83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</row>
    <row r="607">
      <c r="A607" s="83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</row>
    <row r="608">
      <c r="A608" s="83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</row>
    <row r="609">
      <c r="A609" s="83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</row>
    <row r="610">
      <c r="A610" s="83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</row>
    <row r="611">
      <c r="A611" s="83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</row>
    <row r="612">
      <c r="A612" s="83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</row>
    <row r="613">
      <c r="A613" s="83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</row>
    <row r="614">
      <c r="A614" s="83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</row>
    <row r="615">
      <c r="A615" s="83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</row>
    <row r="616">
      <c r="A616" s="83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</row>
    <row r="617">
      <c r="A617" s="83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</row>
    <row r="618">
      <c r="A618" s="83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</row>
    <row r="619">
      <c r="A619" s="83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</row>
    <row r="620">
      <c r="A620" s="83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</row>
    <row r="621">
      <c r="A621" s="83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</row>
    <row r="622">
      <c r="A622" s="83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</row>
    <row r="623">
      <c r="A623" s="83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</row>
    <row r="624">
      <c r="A624" s="83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</row>
    <row r="625">
      <c r="A625" s="83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</row>
    <row r="626">
      <c r="A626" s="83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</row>
    <row r="627">
      <c r="A627" s="83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</row>
    <row r="628">
      <c r="A628" s="83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</row>
    <row r="629">
      <c r="A629" s="83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</row>
    <row r="630">
      <c r="A630" s="83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</row>
    <row r="631">
      <c r="A631" s="83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</row>
    <row r="632">
      <c r="A632" s="83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</row>
    <row r="633">
      <c r="A633" s="83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</row>
    <row r="634">
      <c r="A634" s="83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</row>
    <row r="635">
      <c r="A635" s="83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</row>
    <row r="636">
      <c r="A636" s="83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</row>
    <row r="637">
      <c r="A637" s="83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</row>
    <row r="638">
      <c r="A638" s="83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</row>
    <row r="639">
      <c r="A639" s="83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</row>
    <row r="640">
      <c r="A640" s="83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</row>
    <row r="641">
      <c r="A641" s="83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</row>
    <row r="642">
      <c r="A642" s="83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</row>
    <row r="643">
      <c r="A643" s="83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</row>
    <row r="644">
      <c r="A644" s="83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</row>
    <row r="645">
      <c r="A645" s="83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</row>
    <row r="646">
      <c r="A646" s="83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</row>
    <row r="647">
      <c r="A647" s="83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</row>
    <row r="648">
      <c r="A648" s="83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</row>
    <row r="649">
      <c r="A649" s="83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</row>
    <row r="650">
      <c r="A650" s="83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</row>
    <row r="651">
      <c r="A651" s="83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</row>
    <row r="652">
      <c r="A652" s="83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</row>
    <row r="653">
      <c r="A653" s="83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</row>
    <row r="654">
      <c r="A654" s="83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</row>
    <row r="655">
      <c r="A655" s="83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</row>
    <row r="656">
      <c r="A656" s="83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</row>
    <row r="657">
      <c r="A657" s="83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</row>
    <row r="658">
      <c r="A658" s="83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</row>
    <row r="659">
      <c r="A659" s="83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</row>
    <row r="660">
      <c r="A660" s="83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</row>
    <row r="661">
      <c r="A661" s="83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</row>
    <row r="662">
      <c r="A662" s="83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</row>
    <row r="663">
      <c r="A663" s="83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</row>
    <row r="664">
      <c r="A664" s="83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</row>
    <row r="665">
      <c r="A665" s="83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</row>
    <row r="666">
      <c r="A666" s="83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</row>
    <row r="667">
      <c r="A667" s="83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</row>
    <row r="668">
      <c r="A668" s="83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</row>
    <row r="669">
      <c r="A669" s="83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</row>
    <row r="670">
      <c r="A670" s="83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</row>
    <row r="671">
      <c r="A671" s="83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</row>
    <row r="672">
      <c r="A672" s="83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</row>
    <row r="673">
      <c r="A673" s="83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</row>
    <row r="674">
      <c r="A674" s="83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</row>
    <row r="675">
      <c r="A675" s="83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</row>
    <row r="676">
      <c r="A676" s="83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</row>
    <row r="677">
      <c r="A677" s="83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</row>
    <row r="678">
      <c r="A678" s="83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</row>
    <row r="679">
      <c r="A679" s="83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</row>
    <row r="680">
      <c r="A680" s="83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</row>
    <row r="681">
      <c r="A681" s="83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</row>
    <row r="682">
      <c r="A682" s="83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</row>
    <row r="683">
      <c r="A683" s="83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</row>
    <row r="684">
      <c r="A684" s="83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</row>
    <row r="685">
      <c r="A685" s="83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</row>
    <row r="686">
      <c r="A686" s="83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</row>
    <row r="687">
      <c r="A687" s="83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</row>
    <row r="688">
      <c r="A688" s="83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</row>
    <row r="689">
      <c r="A689" s="83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</row>
    <row r="690">
      <c r="A690" s="83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</row>
    <row r="691">
      <c r="A691" s="83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</row>
    <row r="692">
      <c r="A692" s="83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</row>
    <row r="693">
      <c r="A693" s="83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</row>
    <row r="694">
      <c r="A694" s="83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</row>
    <row r="695">
      <c r="A695" s="83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</row>
    <row r="696">
      <c r="A696" s="83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</row>
    <row r="697">
      <c r="A697" s="83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</row>
    <row r="698">
      <c r="A698" s="83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</row>
    <row r="699">
      <c r="A699" s="83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</row>
    <row r="700">
      <c r="A700" s="83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</row>
    <row r="701">
      <c r="A701" s="83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</row>
    <row r="702">
      <c r="A702" s="83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</row>
    <row r="703">
      <c r="A703" s="83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</row>
    <row r="704">
      <c r="A704" s="83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</row>
    <row r="705">
      <c r="A705" s="83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</row>
    <row r="706">
      <c r="A706" s="83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</row>
    <row r="707">
      <c r="A707" s="83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</row>
    <row r="708">
      <c r="A708" s="83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</row>
    <row r="709">
      <c r="A709" s="83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</row>
    <row r="710">
      <c r="A710" s="83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</row>
    <row r="711">
      <c r="A711" s="83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</row>
    <row r="712">
      <c r="A712" s="83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</row>
    <row r="713">
      <c r="A713" s="83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</row>
    <row r="714">
      <c r="A714" s="83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</row>
    <row r="715">
      <c r="A715" s="83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</row>
    <row r="716">
      <c r="A716" s="83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</row>
    <row r="717">
      <c r="A717" s="83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</row>
    <row r="718">
      <c r="A718" s="83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</row>
    <row r="719">
      <c r="A719" s="83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</row>
    <row r="720">
      <c r="A720" s="83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</row>
    <row r="721">
      <c r="A721" s="83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</row>
    <row r="722">
      <c r="A722" s="83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</row>
    <row r="723">
      <c r="A723" s="83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</row>
    <row r="724">
      <c r="A724" s="83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</row>
    <row r="725">
      <c r="A725" s="83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</row>
    <row r="726">
      <c r="A726" s="83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</row>
    <row r="727">
      <c r="A727" s="83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</row>
    <row r="728">
      <c r="A728" s="83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</row>
    <row r="729">
      <c r="A729" s="83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</row>
    <row r="730">
      <c r="A730" s="83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</row>
    <row r="731">
      <c r="A731" s="83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</row>
    <row r="732">
      <c r="A732" s="83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</row>
    <row r="733">
      <c r="A733" s="83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</row>
    <row r="734">
      <c r="A734" s="83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</row>
    <row r="735">
      <c r="A735" s="83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</row>
    <row r="736">
      <c r="A736" s="83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</row>
    <row r="737">
      <c r="A737" s="83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</row>
    <row r="738">
      <c r="A738" s="83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</row>
    <row r="739">
      <c r="A739" s="83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</row>
    <row r="740">
      <c r="A740" s="83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</row>
    <row r="741">
      <c r="A741" s="83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</row>
    <row r="742">
      <c r="A742" s="83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</row>
    <row r="743">
      <c r="A743" s="83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</row>
    <row r="744">
      <c r="A744" s="83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</row>
    <row r="745">
      <c r="A745" s="83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</row>
    <row r="746">
      <c r="A746" s="83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</row>
    <row r="747">
      <c r="A747" s="83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</row>
    <row r="748">
      <c r="A748" s="83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</row>
    <row r="749">
      <c r="A749" s="83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</row>
    <row r="750">
      <c r="A750" s="83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</row>
    <row r="751">
      <c r="A751" s="83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</row>
    <row r="752">
      <c r="A752" s="83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</row>
    <row r="753">
      <c r="A753" s="83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</row>
    <row r="754">
      <c r="A754" s="83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</row>
    <row r="755">
      <c r="A755" s="83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</row>
    <row r="756">
      <c r="A756" s="83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</row>
    <row r="757">
      <c r="A757" s="83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</row>
    <row r="758">
      <c r="A758" s="83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</row>
    <row r="759">
      <c r="A759" s="83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</row>
    <row r="760">
      <c r="A760" s="83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</row>
    <row r="761">
      <c r="A761" s="83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</row>
    <row r="762">
      <c r="A762" s="83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</row>
    <row r="763">
      <c r="A763" s="83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</row>
    <row r="764">
      <c r="A764" s="83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</row>
    <row r="765">
      <c r="A765" s="83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</row>
    <row r="766">
      <c r="A766" s="83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</row>
    <row r="767">
      <c r="A767" s="83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</row>
    <row r="768">
      <c r="A768" s="83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</row>
    <row r="769">
      <c r="A769" s="83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</row>
    <row r="770">
      <c r="A770" s="83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</row>
    <row r="771">
      <c r="A771" s="83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</row>
    <row r="772">
      <c r="A772" s="83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</row>
    <row r="773">
      <c r="A773" s="83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</row>
    <row r="774">
      <c r="A774" s="83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</row>
    <row r="775">
      <c r="A775" s="83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</row>
    <row r="776">
      <c r="A776" s="83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</row>
    <row r="777">
      <c r="A777" s="83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</row>
    <row r="778">
      <c r="A778" s="83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</row>
    <row r="779">
      <c r="A779" s="83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</row>
    <row r="780">
      <c r="A780" s="83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</row>
    <row r="781">
      <c r="A781" s="83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</row>
    <row r="782">
      <c r="A782" s="83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</row>
    <row r="783">
      <c r="A783" s="83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</row>
    <row r="784">
      <c r="A784" s="83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</row>
    <row r="785">
      <c r="A785" s="83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</row>
    <row r="786">
      <c r="A786" s="83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</row>
    <row r="787">
      <c r="A787" s="83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</row>
    <row r="788">
      <c r="A788" s="83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</row>
    <row r="789">
      <c r="A789" s="83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</row>
    <row r="790">
      <c r="A790" s="83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</row>
    <row r="791">
      <c r="A791" s="83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</row>
    <row r="792">
      <c r="A792" s="83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</row>
    <row r="793">
      <c r="A793" s="83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</row>
    <row r="794">
      <c r="A794" s="83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</row>
    <row r="795">
      <c r="A795" s="83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</row>
    <row r="796">
      <c r="A796" s="83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</row>
    <row r="797">
      <c r="A797" s="83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</row>
    <row r="798">
      <c r="A798" s="83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</row>
    <row r="799">
      <c r="A799" s="83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</row>
    <row r="800">
      <c r="A800" s="83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</row>
    <row r="801">
      <c r="A801" s="83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</row>
    <row r="802">
      <c r="A802" s="83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</row>
    <row r="803">
      <c r="A803" s="83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</row>
    <row r="804">
      <c r="A804" s="83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</row>
    <row r="805">
      <c r="A805" s="83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</row>
    <row r="806">
      <c r="A806" s="83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</row>
    <row r="807">
      <c r="A807" s="83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</row>
    <row r="808">
      <c r="A808" s="83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</row>
    <row r="809">
      <c r="A809" s="83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</row>
    <row r="810">
      <c r="A810" s="83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</row>
    <row r="811">
      <c r="A811" s="83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</row>
    <row r="812">
      <c r="A812" s="83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</row>
    <row r="813">
      <c r="A813" s="83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</row>
    <row r="814">
      <c r="A814" s="83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</row>
    <row r="815">
      <c r="A815" s="83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</row>
    <row r="816">
      <c r="A816" s="83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</row>
    <row r="817">
      <c r="A817" s="83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</row>
    <row r="818">
      <c r="A818" s="83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</row>
    <row r="819">
      <c r="A819" s="83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</row>
    <row r="820">
      <c r="A820" s="83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</row>
    <row r="821">
      <c r="A821" s="83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</row>
    <row r="822">
      <c r="A822" s="83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</row>
    <row r="823">
      <c r="A823" s="83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</row>
    <row r="824">
      <c r="A824" s="83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</row>
    <row r="825">
      <c r="A825" s="83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</row>
    <row r="826">
      <c r="A826" s="83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</row>
    <row r="827">
      <c r="A827" s="83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</row>
    <row r="828">
      <c r="A828" s="83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</row>
    <row r="829">
      <c r="A829" s="83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</row>
    <row r="830">
      <c r="A830" s="83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</row>
    <row r="831">
      <c r="A831" s="83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</row>
    <row r="832">
      <c r="A832" s="83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</row>
    <row r="833">
      <c r="A833" s="83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</row>
    <row r="834">
      <c r="A834" s="83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</row>
    <row r="835">
      <c r="A835" s="83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</row>
    <row r="836">
      <c r="A836" s="83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</row>
    <row r="837">
      <c r="A837" s="83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</row>
    <row r="838">
      <c r="A838" s="83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</row>
    <row r="839">
      <c r="A839" s="83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</row>
    <row r="840">
      <c r="A840" s="83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</row>
    <row r="841">
      <c r="A841" s="83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</row>
    <row r="842">
      <c r="A842" s="83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</row>
    <row r="843">
      <c r="A843" s="83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</row>
    <row r="844">
      <c r="A844" s="83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</row>
    <row r="845">
      <c r="A845" s="83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</row>
    <row r="846">
      <c r="A846" s="83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</row>
    <row r="847">
      <c r="A847" s="83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</row>
    <row r="848">
      <c r="A848" s="83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</row>
    <row r="849">
      <c r="A849" s="83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</row>
    <row r="850">
      <c r="A850" s="83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</row>
    <row r="851">
      <c r="A851" s="83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</row>
    <row r="852">
      <c r="A852" s="83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</row>
    <row r="853">
      <c r="A853" s="83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</row>
    <row r="854">
      <c r="A854" s="83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</row>
    <row r="855">
      <c r="A855" s="83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</row>
    <row r="856">
      <c r="A856" s="83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</row>
    <row r="857">
      <c r="A857" s="83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</row>
    <row r="858">
      <c r="A858" s="83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</row>
    <row r="859">
      <c r="A859" s="83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</row>
    <row r="860">
      <c r="A860" s="83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</row>
    <row r="861">
      <c r="A861" s="83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</row>
    <row r="862">
      <c r="A862" s="83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</row>
    <row r="863">
      <c r="A863" s="83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</row>
    <row r="864">
      <c r="A864" s="83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</row>
    <row r="865">
      <c r="A865" s="83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</row>
    <row r="866">
      <c r="A866" s="83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</row>
    <row r="867">
      <c r="A867" s="83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</row>
    <row r="868">
      <c r="A868" s="83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</row>
    <row r="869">
      <c r="A869" s="83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</row>
    <row r="870">
      <c r="A870" s="83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</row>
    <row r="871">
      <c r="A871" s="83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</row>
    <row r="872">
      <c r="A872" s="83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</row>
    <row r="873">
      <c r="A873" s="83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</row>
    <row r="874">
      <c r="A874" s="83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</row>
    <row r="875">
      <c r="A875" s="83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</row>
    <row r="876">
      <c r="A876" s="83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</row>
    <row r="877">
      <c r="A877" s="83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</row>
    <row r="878">
      <c r="A878" s="83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</row>
    <row r="879">
      <c r="A879" s="83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</row>
    <row r="880">
      <c r="A880" s="83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</row>
    <row r="881">
      <c r="A881" s="83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</row>
    <row r="882">
      <c r="A882" s="83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</row>
    <row r="883">
      <c r="A883" s="83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</row>
    <row r="884">
      <c r="A884" s="83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</row>
    <row r="885">
      <c r="A885" s="83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</row>
    <row r="886">
      <c r="A886" s="83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</row>
    <row r="887">
      <c r="A887" s="83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</row>
    <row r="888">
      <c r="A888" s="83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</row>
    <row r="889">
      <c r="A889" s="83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</row>
    <row r="890">
      <c r="A890" s="83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</row>
    <row r="891">
      <c r="A891" s="83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</row>
    <row r="892">
      <c r="A892" s="83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</row>
    <row r="893">
      <c r="A893" s="83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</row>
    <row r="894">
      <c r="A894" s="83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</row>
    <row r="895">
      <c r="A895" s="83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</row>
    <row r="896">
      <c r="A896" s="83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</row>
    <row r="897">
      <c r="A897" s="83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</row>
    <row r="898">
      <c r="A898" s="83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</row>
    <row r="899">
      <c r="A899" s="83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</row>
    <row r="900">
      <c r="A900" s="83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</row>
    <row r="901">
      <c r="A901" s="83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</row>
    <row r="902">
      <c r="A902" s="83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</row>
    <row r="903">
      <c r="A903" s="83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</row>
    <row r="904">
      <c r="A904" s="83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</row>
    <row r="905">
      <c r="A905" s="83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</row>
    <row r="906">
      <c r="A906" s="83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</row>
    <row r="907">
      <c r="A907" s="83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</row>
    <row r="908">
      <c r="A908" s="83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</row>
    <row r="909">
      <c r="A909" s="83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</row>
    <row r="910">
      <c r="A910" s="83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</row>
    <row r="911">
      <c r="A911" s="83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</row>
    <row r="912">
      <c r="A912" s="83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</row>
    <row r="913">
      <c r="A913" s="83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</row>
    <row r="914">
      <c r="A914" s="83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</row>
    <row r="915">
      <c r="A915" s="83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</row>
    <row r="916">
      <c r="A916" s="83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</row>
    <row r="917">
      <c r="A917" s="83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</row>
    <row r="918">
      <c r="A918" s="83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</row>
    <row r="919">
      <c r="A919" s="83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</row>
    <row r="920">
      <c r="A920" s="83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</row>
    <row r="921">
      <c r="A921" s="83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</row>
    <row r="922">
      <c r="A922" s="83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</row>
    <row r="923">
      <c r="A923" s="83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</row>
    <row r="924">
      <c r="A924" s="83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</row>
    <row r="925">
      <c r="A925" s="83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</row>
    <row r="926">
      <c r="A926" s="83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</row>
    <row r="927">
      <c r="A927" s="83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</row>
    <row r="928">
      <c r="A928" s="83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</row>
    <row r="929">
      <c r="A929" s="83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</row>
    <row r="930">
      <c r="A930" s="83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</row>
    <row r="931">
      <c r="A931" s="83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</row>
    <row r="932">
      <c r="A932" s="83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</row>
    <row r="933">
      <c r="A933" s="83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</row>
    <row r="934">
      <c r="A934" s="83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</row>
    <row r="935">
      <c r="A935" s="83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</row>
    <row r="936">
      <c r="A936" s="83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</row>
    <row r="937">
      <c r="A937" s="83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</row>
    <row r="938">
      <c r="A938" s="83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</row>
    <row r="939">
      <c r="A939" s="83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</row>
    <row r="940">
      <c r="A940" s="83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</row>
    <row r="941">
      <c r="A941" s="83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</row>
    <row r="942">
      <c r="A942" s="83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</row>
    <row r="943">
      <c r="A943" s="83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</row>
    <row r="944">
      <c r="A944" s="83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</row>
    <row r="945">
      <c r="A945" s="83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</row>
    <row r="946">
      <c r="A946" s="83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</row>
    <row r="947">
      <c r="A947" s="83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</row>
    <row r="948">
      <c r="A948" s="83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</row>
    <row r="949">
      <c r="A949" s="83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</row>
    <row r="950">
      <c r="A950" s="83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</row>
    <row r="951">
      <c r="A951" s="83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</row>
    <row r="952">
      <c r="A952" s="83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</row>
    <row r="953">
      <c r="A953" s="83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</row>
    <row r="954">
      <c r="A954" s="83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</row>
    <row r="955">
      <c r="A955" s="83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</row>
    <row r="956">
      <c r="A956" s="83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</row>
    <row r="957">
      <c r="A957" s="83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</row>
    <row r="958">
      <c r="A958" s="83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</row>
    <row r="959">
      <c r="A959" s="83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</row>
    <row r="960">
      <c r="A960" s="83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</row>
    <row r="961">
      <c r="A961" s="83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</row>
    <row r="962">
      <c r="A962" s="83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</row>
    <row r="963">
      <c r="A963" s="83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</row>
    <row r="964">
      <c r="A964" s="83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</row>
    <row r="965">
      <c r="A965" s="83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</row>
    <row r="966">
      <c r="A966" s="83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</row>
    <row r="967">
      <c r="A967" s="83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</row>
    <row r="968">
      <c r="A968" s="83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</row>
    <row r="969">
      <c r="A969" s="83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</row>
    <row r="970">
      <c r="A970" s="83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</row>
    <row r="971">
      <c r="A971" s="83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</row>
    <row r="972">
      <c r="A972" s="83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</row>
    <row r="973">
      <c r="A973" s="83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</row>
    <row r="974">
      <c r="A974" s="83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</row>
    <row r="975">
      <c r="A975" s="83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</row>
    <row r="976">
      <c r="A976" s="83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</row>
    <row r="977">
      <c r="A977" s="83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</row>
    <row r="978">
      <c r="A978" s="83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</row>
    <row r="979">
      <c r="A979" s="83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</row>
    <row r="980">
      <c r="A980" s="83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</row>
    <row r="981">
      <c r="A981" s="83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</row>
    <row r="982">
      <c r="A982" s="83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</row>
    <row r="983">
      <c r="A983" s="83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</row>
    <row r="984">
      <c r="A984" s="83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</row>
    <row r="985">
      <c r="A985" s="83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</row>
    <row r="986">
      <c r="A986" s="83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</row>
    <row r="987">
      <c r="A987" s="83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</row>
    <row r="988">
      <c r="A988" s="83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</row>
    <row r="989">
      <c r="A989" s="83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</row>
    <row r="990">
      <c r="A990" s="83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</row>
    <row r="991">
      <c r="A991" s="83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</row>
    <row r="992">
      <c r="A992" s="83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</row>
    <row r="993">
      <c r="A993" s="83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</row>
    <row r="994">
      <c r="A994" s="83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</row>
    <row r="995">
      <c r="A995" s="83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</row>
    <row r="996">
      <c r="A996" s="83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</row>
    <row r="997">
      <c r="A997" s="83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</row>
    <row r="998">
      <c r="A998" s="83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</row>
    <row r="999">
      <c r="A999" s="83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</row>
    <row r="1000">
      <c r="A1000" s="83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</row>
  </sheetData>
  <conditionalFormatting sqref="B5:AG22 AH18:AL22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3">
      <c r="A3" s="120" t="s">
        <v>88</v>
      </c>
      <c r="B3" s="121" t="s">
        <v>2</v>
      </c>
      <c r="C3" s="120" t="s">
        <v>2</v>
      </c>
      <c r="D3" s="122" t="s">
        <v>91</v>
      </c>
    </row>
    <row r="4">
      <c r="A4" s="123" t="s">
        <v>23</v>
      </c>
      <c r="B4" s="124" t="s">
        <v>24</v>
      </c>
      <c r="C4" s="125" t="s">
        <v>25</v>
      </c>
      <c r="D4" s="124" t="s">
        <v>92</v>
      </c>
    </row>
    <row r="5">
      <c r="A5" s="123" t="s">
        <v>23</v>
      </c>
      <c r="B5" s="126" t="s">
        <v>60</v>
      </c>
      <c r="C5" s="125" t="s">
        <v>61</v>
      </c>
      <c r="D5" s="126" t="s">
        <v>93</v>
      </c>
    </row>
    <row r="6">
      <c r="A6" s="123" t="s">
        <v>23</v>
      </c>
      <c r="B6" s="127" t="s">
        <v>64</v>
      </c>
      <c r="C6" s="125" t="s">
        <v>65</v>
      </c>
      <c r="D6" s="127" t="s">
        <v>94</v>
      </c>
    </row>
    <row r="7">
      <c r="A7" s="123" t="s">
        <v>23</v>
      </c>
      <c r="B7" s="128" t="s">
        <v>70</v>
      </c>
      <c r="C7" s="125" t="s">
        <v>71</v>
      </c>
      <c r="D7" s="128" t="s">
        <v>95</v>
      </c>
    </row>
    <row r="14">
      <c r="A14" s="129" t="s">
        <v>20</v>
      </c>
      <c r="B14" s="130" t="s">
        <v>21</v>
      </c>
      <c r="C14" s="125" t="s">
        <v>22</v>
      </c>
      <c r="D14" s="130" t="s">
        <v>96</v>
      </c>
    </row>
    <row r="15">
      <c r="A15" s="129" t="s">
        <v>20</v>
      </c>
      <c r="B15" s="131" t="s">
        <v>31</v>
      </c>
      <c r="C15" s="125" t="s">
        <v>32</v>
      </c>
      <c r="D15" s="131" t="s">
        <v>97</v>
      </c>
    </row>
    <row r="16">
      <c r="A16" s="129" t="s">
        <v>20</v>
      </c>
      <c r="B16" s="132" t="s">
        <v>33</v>
      </c>
      <c r="C16" s="125" t="s">
        <v>34</v>
      </c>
      <c r="D16" s="132" t="s">
        <v>98</v>
      </c>
    </row>
    <row r="17">
      <c r="A17" s="129" t="s">
        <v>20</v>
      </c>
      <c r="B17" s="133" t="s">
        <v>74</v>
      </c>
      <c r="C17" s="125" t="s">
        <v>75</v>
      </c>
      <c r="D17" s="133" t="s">
        <v>99</v>
      </c>
    </row>
    <row r="18">
      <c r="A18" s="134" t="s">
        <v>45</v>
      </c>
      <c r="B18" s="135" t="s">
        <v>46</v>
      </c>
      <c r="C18" s="125" t="s">
        <v>47</v>
      </c>
      <c r="D18" s="135" t="s">
        <v>100</v>
      </c>
    </row>
    <row r="19">
      <c r="A19" s="134" t="s">
        <v>45</v>
      </c>
      <c r="B19" s="136" t="s">
        <v>48</v>
      </c>
      <c r="C19" s="125" t="s">
        <v>49</v>
      </c>
      <c r="D19" s="136" t="s">
        <v>101</v>
      </c>
    </row>
    <row r="20">
      <c r="A20" s="134" t="s">
        <v>45</v>
      </c>
      <c r="B20" s="137" t="s">
        <v>50</v>
      </c>
      <c r="C20" s="125" t="s">
        <v>51</v>
      </c>
      <c r="D20" s="137" t="s">
        <v>102</v>
      </c>
    </row>
    <row r="21">
      <c r="A21" s="134" t="s">
        <v>45</v>
      </c>
      <c r="B21" s="138" t="s">
        <v>82</v>
      </c>
      <c r="C21" s="139" t="s">
        <v>83</v>
      </c>
      <c r="D21" s="138" t="s">
        <v>103</v>
      </c>
    </row>
    <row r="22">
      <c r="A22" s="140" t="s">
        <v>38</v>
      </c>
      <c r="B22" s="141" t="s">
        <v>39</v>
      </c>
      <c r="C22" s="125" t="s">
        <v>40</v>
      </c>
      <c r="D22" s="141" t="s">
        <v>104</v>
      </c>
    </row>
    <row r="23">
      <c r="A23" s="140" t="s">
        <v>38</v>
      </c>
      <c r="B23" s="142" t="s">
        <v>52</v>
      </c>
      <c r="C23" s="125" t="s">
        <v>53</v>
      </c>
      <c r="D23" s="142" t="s">
        <v>105</v>
      </c>
    </row>
    <row r="24">
      <c r="A24" s="140" t="s">
        <v>38</v>
      </c>
      <c r="B24" s="143" t="s">
        <v>56</v>
      </c>
      <c r="C24" s="125" t="s">
        <v>57</v>
      </c>
      <c r="D24" s="143" t="s">
        <v>106</v>
      </c>
    </row>
    <row r="25">
      <c r="A25" s="140" t="s">
        <v>38</v>
      </c>
      <c r="B25" s="144" t="s">
        <v>54</v>
      </c>
      <c r="C25" s="125" t="s">
        <v>55</v>
      </c>
      <c r="D25" s="144" t="s">
        <v>107</v>
      </c>
    </row>
    <row r="26">
      <c r="A26" s="145" t="s">
        <v>35</v>
      </c>
      <c r="B26" s="146" t="s">
        <v>36</v>
      </c>
      <c r="C26" s="125" t="s">
        <v>37</v>
      </c>
      <c r="D26" s="146" t="s">
        <v>108</v>
      </c>
    </row>
    <row r="27">
      <c r="A27" s="145" t="s">
        <v>35</v>
      </c>
      <c r="B27" s="147" t="s">
        <v>68</v>
      </c>
      <c r="C27" s="125" t="s">
        <v>69</v>
      </c>
      <c r="D27" s="147" t="s">
        <v>109</v>
      </c>
    </row>
    <row r="28">
      <c r="A28" s="145" t="s">
        <v>35</v>
      </c>
      <c r="B28" s="148" t="s">
        <v>72</v>
      </c>
      <c r="C28" s="125" t="s">
        <v>73</v>
      </c>
      <c r="D28" s="148" t="s">
        <v>110</v>
      </c>
    </row>
    <row r="29">
      <c r="A29" s="145" t="s">
        <v>35</v>
      </c>
      <c r="B29" s="149" t="s">
        <v>84</v>
      </c>
      <c r="C29" s="125" t="s">
        <v>85</v>
      </c>
      <c r="D29" s="149" t="s">
        <v>111</v>
      </c>
    </row>
    <row r="30">
      <c r="A30" s="150" t="s">
        <v>28</v>
      </c>
      <c r="B30" s="151" t="s">
        <v>29</v>
      </c>
      <c r="C30" s="125" t="s">
        <v>30</v>
      </c>
      <c r="D30" s="151" t="s">
        <v>112</v>
      </c>
    </row>
    <row r="31">
      <c r="A31" s="150" t="s">
        <v>28</v>
      </c>
      <c r="B31" s="152" t="s">
        <v>41</v>
      </c>
      <c r="C31" s="125" t="s">
        <v>42</v>
      </c>
      <c r="D31" s="152" t="s">
        <v>113</v>
      </c>
    </row>
    <row r="32">
      <c r="A32" s="150" t="s">
        <v>28</v>
      </c>
      <c r="B32" s="153" t="s">
        <v>43</v>
      </c>
      <c r="C32" s="125" t="s">
        <v>44</v>
      </c>
      <c r="D32" s="153" t="s">
        <v>114</v>
      </c>
    </row>
    <row r="33">
      <c r="A33" s="150" t="s">
        <v>28</v>
      </c>
      <c r="B33" s="154" t="s">
        <v>62</v>
      </c>
      <c r="C33" s="125" t="s">
        <v>63</v>
      </c>
      <c r="D33" s="154" t="s">
        <v>115</v>
      </c>
    </row>
    <row r="34">
      <c r="A34" s="155" t="s">
        <v>17</v>
      </c>
      <c r="B34" s="156" t="s">
        <v>18</v>
      </c>
      <c r="C34" s="125" t="s">
        <v>19</v>
      </c>
      <c r="D34" s="156" t="s">
        <v>116</v>
      </c>
    </row>
    <row r="35">
      <c r="A35" s="155" t="s">
        <v>17</v>
      </c>
      <c r="B35" s="157" t="s">
        <v>26</v>
      </c>
      <c r="C35" s="125" t="s">
        <v>27</v>
      </c>
      <c r="D35" s="157" t="s">
        <v>117</v>
      </c>
    </row>
    <row r="36">
      <c r="A36" s="155" t="s">
        <v>17</v>
      </c>
      <c r="B36" s="158" t="s">
        <v>66</v>
      </c>
      <c r="C36" s="125" t="s">
        <v>67</v>
      </c>
      <c r="D36" s="158" t="s">
        <v>118</v>
      </c>
    </row>
    <row r="37">
      <c r="A37" s="155" t="s">
        <v>17</v>
      </c>
      <c r="B37" s="159" t="s">
        <v>80</v>
      </c>
      <c r="C37" s="139" t="s">
        <v>81</v>
      </c>
      <c r="D37" s="159" t="s">
        <v>119</v>
      </c>
    </row>
    <row r="38">
      <c r="A38" s="160" t="s">
        <v>14</v>
      </c>
      <c r="B38" s="161" t="s">
        <v>15</v>
      </c>
      <c r="C38" s="125" t="s">
        <v>16</v>
      </c>
      <c r="D38" s="161" t="s">
        <v>120</v>
      </c>
    </row>
    <row r="39">
      <c r="A39" s="160" t="s">
        <v>14</v>
      </c>
      <c r="B39" s="162" t="s">
        <v>58</v>
      </c>
      <c r="C39" s="125" t="s">
        <v>59</v>
      </c>
      <c r="D39" s="162" t="s">
        <v>121</v>
      </c>
    </row>
    <row r="40">
      <c r="A40" s="160" t="s">
        <v>14</v>
      </c>
      <c r="B40" s="163" t="s">
        <v>78</v>
      </c>
      <c r="C40" s="125" t="s">
        <v>79</v>
      </c>
      <c r="D40" s="163" t="s">
        <v>122</v>
      </c>
    </row>
    <row r="41">
      <c r="A41" s="160" t="s">
        <v>14</v>
      </c>
      <c r="B41" s="164" t="s">
        <v>76</v>
      </c>
      <c r="C41" s="125" t="s">
        <v>77</v>
      </c>
      <c r="D41" s="164" t="s">
        <v>123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25"/>
  </cols>
  <sheetData>
    <row r="1">
      <c r="B1" s="80" t="s">
        <v>124</v>
      </c>
      <c r="E1" s="80" t="s">
        <v>125</v>
      </c>
      <c r="H1" s="80" t="s">
        <v>126</v>
      </c>
    </row>
    <row r="2">
      <c r="B2" s="80" t="s">
        <v>127</v>
      </c>
      <c r="C2" s="165" t="s">
        <v>128</v>
      </c>
      <c r="D2" s="80" t="s">
        <v>129</v>
      </c>
      <c r="E2" s="80" t="s">
        <v>127</v>
      </c>
      <c r="F2" s="165" t="s">
        <v>128</v>
      </c>
      <c r="G2" s="80" t="s">
        <v>129</v>
      </c>
      <c r="H2" s="80" t="s">
        <v>127</v>
      </c>
      <c r="I2" s="165" t="s">
        <v>128</v>
      </c>
      <c r="J2" s="80" t="s">
        <v>129</v>
      </c>
      <c r="L2" s="80" t="s">
        <v>130</v>
      </c>
      <c r="M2" s="80" t="s">
        <v>131</v>
      </c>
    </row>
    <row r="3">
      <c r="A3" s="80">
        <v>1.0</v>
      </c>
      <c r="B3" s="166">
        <f>IMPORTJSONAPI("https://api.actionnetwork.com/web/v1/leagues/1/futures/nfl_futures_special_fixture_5310_2021_nfl_regular_season_total_wins","$..books[2]..odds..team_id","@")</f>
        <v>140</v>
      </c>
      <c r="C3" s="166">
        <f>IMPORTJSONAPI("https://api.actionnetwork.com/web/v1/leagues/1/futures/nfl_futures_special_fixture_5310_2021_nfl_regular_season_total_wins","$..books[2]..odds..value","@")</f>
        <v>9.5</v>
      </c>
      <c r="D3" s="166">
        <f>IMPORTJSONAPI("https://api.actionnetwork.com/web/v1/leagues/1/futures/nfl_futures_special_fixture_5310_2021_nfl_regular_season_total_wins","$..books[2]..odds..money","@")</f>
        <v>-160</v>
      </c>
      <c r="E3" s="166">
        <f>IMPORTJSONAPI("https://api.actionnetwork.com/web/v1/leagues/1/futures/nfl_futures_special_fixture_5310_2021_nfl_regular_season_total_wins","$..books[9]..odds..team_id","@")</f>
        <v>143</v>
      </c>
      <c r="F3" s="166">
        <f>IMPORTJSONAPI("https://api.actionnetwork.com/web/v1/leagues/1/futures/nfl_futures_special_fixture_5310_2021_nfl_regular_season_total_wins","$..books[9]..odds..value","@")</f>
        <v>8.5</v>
      </c>
      <c r="G3" s="166">
        <f>IMPORTJSONAPI("https://api.actionnetwork.com/web/v1/leagues/1/futures/nfl_futures_special_fixture_5310_2021_nfl_regular_season_total_wins","$..books[9]..odds..money","@")</f>
        <v>-159</v>
      </c>
      <c r="H3" s="166">
        <f>IMPORTJSONAPI("https://api.actionnetwork.com/web/v1/leagues/1/futures/nfl_futures_special_fixture_5310_2021_nfl_regular_season_total_wins","$..books[1]..odds..team_id","@")</f>
        <v>135</v>
      </c>
      <c r="I3" s="166">
        <f>IMPORTJSONAPI("https://api.actionnetwork.com/web/v1/leagues/1/futures/nfl_futures_special_fixture_5310_2021_nfl_regular_season_total_wins","$..books[1]..odds..value","@")</f>
        <v>9.5</v>
      </c>
      <c r="J3" s="166">
        <f>IMPORTJSONAPI("https://api.actionnetwork.com/web/v1/leagues/1/futures/nfl_futures_special_fixture_5310_2021_nfl_regular_season_total_wins","$..books[1]..odds..money","@")</f>
        <v>-177</v>
      </c>
      <c r="L3" s="166" t="str">
        <f>IMPORTJSONAPI("https://api.actionnetwork.com/web/v1/leagues/1/futures/nfl_futures_special_fixture_5310_2021_nfl_regular_season_total_wins","$..teams..abbr","@")</f>
        <v>MIA</v>
      </c>
      <c r="M3" s="166">
        <f>IMPORTJSONAPI("https://api.actionnetwork.com/web/v1/leagues/1/futures/nfl_futures_special_fixture_5310_2021_nfl_regular_season_total_wins","$..teams..id","@")</f>
        <v>126</v>
      </c>
    </row>
    <row r="4">
      <c r="A4" s="80">
        <v>2.0</v>
      </c>
      <c r="B4" s="166">
        <v>129.0</v>
      </c>
      <c r="C4" s="166">
        <v>9.5</v>
      </c>
      <c r="D4" s="166">
        <v>115.0</v>
      </c>
      <c r="E4" s="166">
        <v>251.0</v>
      </c>
      <c r="F4" s="166">
        <v>9.5</v>
      </c>
      <c r="G4" s="166">
        <v>-100.0</v>
      </c>
      <c r="H4" s="166">
        <v>126.0</v>
      </c>
      <c r="I4" s="166">
        <v>9.5</v>
      </c>
      <c r="J4" s="166">
        <v>-110.0</v>
      </c>
      <c r="L4" s="166" t="s">
        <v>82</v>
      </c>
      <c r="M4" s="166">
        <v>135.0</v>
      </c>
    </row>
    <row r="5">
      <c r="A5" s="80">
        <v>1.0</v>
      </c>
      <c r="B5" s="166">
        <v>135.0</v>
      </c>
      <c r="C5" s="166">
        <v>8.5</v>
      </c>
      <c r="D5" s="166">
        <v>-125.0</v>
      </c>
      <c r="E5" s="166">
        <v>126.0</v>
      </c>
      <c r="F5" s="166">
        <v>7.5</v>
      </c>
      <c r="G5" s="166">
        <v>-162.0</v>
      </c>
      <c r="H5" s="166">
        <v>129.0</v>
      </c>
      <c r="I5" s="166">
        <v>7.0</v>
      </c>
      <c r="J5" s="166">
        <v>100.0</v>
      </c>
      <c r="L5" s="166" t="s">
        <v>52</v>
      </c>
      <c r="M5" s="166">
        <v>139.0</v>
      </c>
    </row>
    <row r="6">
      <c r="A6" s="80">
        <v>2.0</v>
      </c>
      <c r="B6" s="166">
        <v>149.0</v>
      </c>
      <c r="C6" s="166">
        <v>9.5</v>
      </c>
      <c r="D6" s="166">
        <v>-130.0</v>
      </c>
      <c r="E6" s="166">
        <v>152.0</v>
      </c>
      <c r="F6" s="166">
        <v>10.0</v>
      </c>
      <c r="G6" s="166">
        <v>-135.0</v>
      </c>
      <c r="H6" s="166">
        <v>145.0</v>
      </c>
      <c r="I6" s="166">
        <v>5.0</v>
      </c>
      <c r="J6" s="166">
        <v>-129.0</v>
      </c>
      <c r="L6" s="166" t="s">
        <v>56</v>
      </c>
      <c r="M6" s="166">
        <v>1325.0</v>
      </c>
    </row>
    <row r="7">
      <c r="A7" s="80">
        <v>1.0</v>
      </c>
      <c r="B7" s="166">
        <v>139.0</v>
      </c>
      <c r="C7" s="166">
        <v>11.5</v>
      </c>
      <c r="D7" s="166">
        <v>-130.0</v>
      </c>
      <c r="E7" s="166">
        <v>135.0</v>
      </c>
      <c r="F7" s="166">
        <v>10.0</v>
      </c>
      <c r="G7" s="166">
        <v>-125.0</v>
      </c>
      <c r="H7" s="166">
        <v>144.0</v>
      </c>
      <c r="I7" s="166">
        <v>5.0</v>
      </c>
      <c r="J7" s="166">
        <v>-134.0</v>
      </c>
      <c r="L7" s="166" t="s">
        <v>84</v>
      </c>
      <c r="M7" s="166">
        <v>145.0</v>
      </c>
    </row>
    <row r="8">
      <c r="A8" s="80">
        <v>2.0</v>
      </c>
      <c r="B8" s="166">
        <v>130.0</v>
      </c>
      <c r="C8" s="166">
        <v>8.5</v>
      </c>
      <c r="D8" s="166">
        <v>-110.0</v>
      </c>
      <c r="E8" s="166">
        <v>139.0</v>
      </c>
      <c r="F8" s="166">
        <v>13.0</v>
      </c>
      <c r="G8" s="166">
        <v>105.0</v>
      </c>
      <c r="H8" s="166">
        <v>154.0</v>
      </c>
      <c r="I8" s="166">
        <v>7.5</v>
      </c>
      <c r="J8" s="166">
        <v>-134.0</v>
      </c>
      <c r="L8" s="166" t="s">
        <v>76</v>
      </c>
      <c r="M8" s="166">
        <v>154.0</v>
      </c>
    </row>
    <row r="9">
      <c r="A9" s="80">
        <v>1.0</v>
      </c>
      <c r="B9" s="166">
        <v>251.0</v>
      </c>
      <c r="C9" s="166">
        <v>8.5</v>
      </c>
      <c r="D9" s="166">
        <v>115.0</v>
      </c>
      <c r="E9" s="166">
        <v>1325.0</v>
      </c>
      <c r="F9" s="166">
        <v>6.5</v>
      </c>
      <c r="G9" s="166">
        <v>110.0</v>
      </c>
      <c r="H9" s="166">
        <v>140.0</v>
      </c>
      <c r="I9" s="166">
        <v>6.5</v>
      </c>
      <c r="J9" s="166">
        <v>-167.0</v>
      </c>
      <c r="L9" s="166" t="s">
        <v>26</v>
      </c>
      <c r="M9" s="166">
        <v>150.0</v>
      </c>
    </row>
    <row r="10">
      <c r="A10" s="80">
        <v>2.0</v>
      </c>
      <c r="B10" s="166">
        <v>137.0</v>
      </c>
      <c r="C10" s="166">
        <v>7.5</v>
      </c>
      <c r="D10" s="166">
        <v>120.0</v>
      </c>
      <c r="E10" s="166">
        <v>150.0</v>
      </c>
      <c r="F10" s="166">
        <v>5.5</v>
      </c>
      <c r="G10" s="166">
        <v>-182.0</v>
      </c>
      <c r="H10" s="166">
        <v>156.0</v>
      </c>
      <c r="I10" s="166">
        <v>11.0</v>
      </c>
      <c r="J10" s="166">
        <v>127.0</v>
      </c>
      <c r="L10" s="166" t="s">
        <v>43</v>
      </c>
      <c r="M10" s="166">
        <v>147.0</v>
      </c>
    </row>
    <row r="11">
      <c r="A11" s="80">
        <v>1.0</v>
      </c>
      <c r="B11" s="166">
        <v>1325.0</v>
      </c>
      <c r="C11" s="166">
        <v>8.0</v>
      </c>
      <c r="D11" s="166">
        <v>110.0</v>
      </c>
      <c r="E11" s="166">
        <v>136.0</v>
      </c>
      <c r="F11" s="166">
        <v>6.0</v>
      </c>
      <c r="G11" s="166">
        <v>-110.0</v>
      </c>
      <c r="H11" s="166">
        <v>131.0</v>
      </c>
      <c r="I11" s="166">
        <v>10.5</v>
      </c>
      <c r="J11" s="166">
        <v>125.0</v>
      </c>
      <c r="L11" s="166" t="s">
        <v>33</v>
      </c>
      <c r="M11" s="166">
        <v>130.0</v>
      </c>
    </row>
    <row r="12">
      <c r="A12" s="80">
        <v>2.0</v>
      </c>
      <c r="B12" s="166">
        <v>126.0</v>
      </c>
      <c r="C12" s="166">
        <v>6.0</v>
      </c>
      <c r="D12" s="166">
        <v>-120.0</v>
      </c>
      <c r="E12" s="166">
        <v>146.0</v>
      </c>
      <c r="F12" s="166">
        <v>7.5</v>
      </c>
      <c r="G12" s="166">
        <v>135.0</v>
      </c>
      <c r="H12" s="166">
        <v>149.0</v>
      </c>
      <c r="I12" s="166">
        <v>10.5</v>
      </c>
      <c r="J12" s="166">
        <v>-177.0</v>
      </c>
      <c r="L12" s="166" t="s">
        <v>21</v>
      </c>
      <c r="M12" s="166">
        <v>131.0</v>
      </c>
    </row>
    <row r="13">
      <c r="A13" s="80">
        <v>1.0</v>
      </c>
      <c r="B13" s="166">
        <v>152.0</v>
      </c>
      <c r="C13" s="166">
        <v>10.5</v>
      </c>
      <c r="D13" s="166">
        <v>-100.0</v>
      </c>
      <c r="E13" s="166">
        <v>149.0</v>
      </c>
      <c r="F13" s="166">
        <v>11.0</v>
      </c>
      <c r="G13" s="166">
        <v>135.0</v>
      </c>
      <c r="H13" s="166">
        <v>147.0</v>
      </c>
      <c r="I13" s="166">
        <v>11.5</v>
      </c>
      <c r="J13" s="166">
        <v>103.0</v>
      </c>
      <c r="L13" s="166" t="s">
        <v>80</v>
      </c>
      <c r="M13" s="166">
        <v>149.0</v>
      </c>
    </row>
    <row r="14">
      <c r="A14" s="80">
        <v>2.0</v>
      </c>
      <c r="B14" s="166">
        <v>142.0</v>
      </c>
      <c r="C14" s="166">
        <v>9.5</v>
      </c>
      <c r="D14" s="166">
        <v>125.0</v>
      </c>
      <c r="E14" s="166">
        <v>134.0</v>
      </c>
      <c r="F14" s="166">
        <v>2.5</v>
      </c>
      <c r="G14" s="166">
        <v>-169.0</v>
      </c>
      <c r="H14" s="166">
        <v>136.0</v>
      </c>
      <c r="I14" s="166">
        <v>5.5</v>
      </c>
      <c r="J14" s="166">
        <v>127.0</v>
      </c>
      <c r="L14" s="166" t="s">
        <v>48</v>
      </c>
      <c r="M14" s="166">
        <v>133.0</v>
      </c>
    </row>
    <row r="15">
      <c r="A15" s="80">
        <v>1.0</v>
      </c>
      <c r="B15" s="166">
        <v>136.0</v>
      </c>
      <c r="C15" s="166">
        <v>7.5</v>
      </c>
      <c r="D15" s="166">
        <v>105.0</v>
      </c>
      <c r="E15" s="166">
        <v>154.0</v>
      </c>
      <c r="F15" s="166">
        <v>8.5</v>
      </c>
      <c r="G15" s="166">
        <v>140.0</v>
      </c>
      <c r="H15" s="166">
        <v>132.0</v>
      </c>
      <c r="I15" s="166">
        <v>13.5</v>
      </c>
      <c r="J15" s="166">
        <v>-150.0</v>
      </c>
      <c r="L15" s="166" t="s">
        <v>36</v>
      </c>
      <c r="M15" s="166">
        <v>140.0</v>
      </c>
    </row>
    <row r="16">
      <c r="A16" s="80">
        <v>2.0</v>
      </c>
      <c r="B16" s="166">
        <v>127.0</v>
      </c>
      <c r="C16" s="166">
        <v>6.0</v>
      </c>
      <c r="D16" s="166">
        <v>-110.0</v>
      </c>
      <c r="E16" s="166">
        <v>145.0</v>
      </c>
      <c r="F16" s="166">
        <v>5.5</v>
      </c>
      <c r="G16" s="166">
        <v>-105.0</v>
      </c>
      <c r="H16" s="166">
        <v>146.0</v>
      </c>
      <c r="I16" s="166">
        <v>7.5</v>
      </c>
      <c r="J16" s="166">
        <v>118.0</v>
      </c>
      <c r="L16" s="166" t="s">
        <v>74</v>
      </c>
      <c r="M16" s="166">
        <v>132.0</v>
      </c>
    </row>
    <row r="17">
      <c r="A17" s="80">
        <v>1.0</v>
      </c>
      <c r="B17" s="166">
        <v>151.0</v>
      </c>
      <c r="C17" s="166">
        <v>7.5</v>
      </c>
      <c r="D17" s="166">
        <v>-100.0</v>
      </c>
      <c r="E17" s="166">
        <v>132.0</v>
      </c>
      <c r="F17" s="166">
        <v>13.5</v>
      </c>
      <c r="G17" s="166">
        <v>120.0</v>
      </c>
      <c r="H17" s="166">
        <v>143.0</v>
      </c>
      <c r="I17" s="166">
        <v>7.5</v>
      </c>
      <c r="J17" s="166">
        <v>-150.0</v>
      </c>
      <c r="L17" s="166" t="s">
        <v>24</v>
      </c>
      <c r="M17" s="166">
        <v>125.0</v>
      </c>
    </row>
    <row r="18">
      <c r="A18" s="80">
        <v>2.0</v>
      </c>
      <c r="B18" s="166">
        <v>143.0</v>
      </c>
      <c r="C18" s="166">
        <v>8.0</v>
      </c>
      <c r="D18" s="166">
        <v>125.0</v>
      </c>
      <c r="E18" s="166">
        <v>142.0</v>
      </c>
      <c r="F18" s="166">
        <v>6.5</v>
      </c>
      <c r="G18" s="166">
        <v>-145.0</v>
      </c>
      <c r="H18" s="166">
        <v>142.0</v>
      </c>
      <c r="I18" s="166">
        <v>6.0</v>
      </c>
      <c r="J18" s="166">
        <v>-150.0</v>
      </c>
      <c r="L18" s="166" t="s">
        <v>39</v>
      </c>
      <c r="M18" s="166">
        <v>136.0</v>
      </c>
    </row>
    <row r="19">
      <c r="A19" s="80">
        <v>1.0</v>
      </c>
      <c r="B19" s="166">
        <v>145.0</v>
      </c>
      <c r="C19" s="166">
        <v>5.0</v>
      </c>
      <c r="D19" s="166">
        <v>-120.0</v>
      </c>
      <c r="E19" s="166">
        <v>2045.0</v>
      </c>
      <c r="F19" s="166">
        <v>8.5</v>
      </c>
      <c r="G19" s="166">
        <v>-110.0</v>
      </c>
      <c r="H19" s="166">
        <v>2045.0</v>
      </c>
      <c r="I19" s="166">
        <v>9.5</v>
      </c>
      <c r="J19" s="166">
        <v>-110.0</v>
      </c>
      <c r="L19" s="166" t="s">
        <v>29</v>
      </c>
      <c r="M19" s="166">
        <v>143.0</v>
      </c>
    </row>
    <row r="20">
      <c r="A20" s="80">
        <v>2.0</v>
      </c>
      <c r="B20" s="166">
        <v>131.0</v>
      </c>
      <c r="C20" s="166">
        <v>11.5</v>
      </c>
      <c r="D20" s="166">
        <v>115.0</v>
      </c>
      <c r="E20" s="166">
        <v>144.0</v>
      </c>
      <c r="F20" s="166">
        <v>4.0</v>
      </c>
      <c r="G20" s="166">
        <v>130.0</v>
      </c>
      <c r="H20" s="166">
        <v>125.0</v>
      </c>
      <c r="I20" s="166">
        <v>10.5</v>
      </c>
      <c r="J20" s="166">
        <v>-110.0</v>
      </c>
      <c r="L20" s="166" t="s">
        <v>31</v>
      </c>
      <c r="M20" s="166">
        <v>128.0</v>
      </c>
    </row>
    <row r="21">
      <c r="A21" s="80">
        <v>1.0</v>
      </c>
      <c r="B21" s="166">
        <v>154.0</v>
      </c>
      <c r="C21" s="166">
        <v>10.5</v>
      </c>
      <c r="D21" s="166">
        <v>-100.0</v>
      </c>
      <c r="E21" s="166">
        <v>140.0</v>
      </c>
      <c r="F21" s="166">
        <v>4.5</v>
      </c>
      <c r="G21" s="166">
        <v>-110.0</v>
      </c>
      <c r="H21" s="166">
        <v>152.0</v>
      </c>
      <c r="I21" s="166">
        <v>11.5</v>
      </c>
      <c r="J21" s="166">
        <v>118.0</v>
      </c>
      <c r="L21" s="166" t="s">
        <v>68</v>
      </c>
      <c r="M21" s="166">
        <v>144.0</v>
      </c>
    </row>
    <row r="22">
      <c r="A22" s="80">
        <v>2.0</v>
      </c>
      <c r="B22" s="166">
        <v>134.0</v>
      </c>
      <c r="C22" s="166">
        <v>4.5</v>
      </c>
      <c r="D22" s="166">
        <v>110.0</v>
      </c>
      <c r="E22" s="166">
        <v>127.0</v>
      </c>
      <c r="F22" s="166">
        <v>1.5</v>
      </c>
      <c r="G22" s="166">
        <v>-100.0</v>
      </c>
      <c r="H22" s="166">
        <v>139.0</v>
      </c>
      <c r="I22" s="166">
        <v>13.5</v>
      </c>
      <c r="J22" s="166">
        <v>100.0</v>
      </c>
      <c r="L22" s="166" t="s">
        <v>132</v>
      </c>
      <c r="M22" s="166">
        <v>134.0</v>
      </c>
    </row>
    <row r="23">
      <c r="A23" s="80">
        <v>1.0</v>
      </c>
      <c r="B23" s="166">
        <v>132.0</v>
      </c>
      <c r="C23" s="166">
        <v>9.5</v>
      </c>
      <c r="D23" s="166">
        <v>110.0</v>
      </c>
      <c r="E23" s="166">
        <v>131.0</v>
      </c>
      <c r="F23" s="166">
        <v>11.5</v>
      </c>
      <c r="G23" s="166">
        <v>140.0</v>
      </c>
      <c r="H23" s="166">
        <v>130.0</v>
      </c>
      <c r="I23" s="166">
        <v>10.0</v>
      </c>
      <c r="J23" s="166">
        <v>100.0</v>
      </c>
      <c r="L23" s="166" t="s">
        <v>64</v>
      </c>
      <c r="M23" s="166">
        <v>129.0</v>
      </c>
    </row>
    <row r="24">
      <c r="A24" s="80">
        <v>2.0</v>
      </c>
      <c r="B24" s="166">
        <v>125.0</v>
      </c>
      <c r="C24" s="166">
        <v>8.5</v>
      </c>
      <c r="D24" s="166">
        <v>-160.0</v>
      </c>
      <c r="E24" s="166">
        <v>148.0</v>
      </c>
      <c r="F24" s="166">
        <v>6.5</v>
      </c>
      <c r="G24" s="166">
        <v>-135.0</v>
      </c>
      <c r="H24" s="166">
        <v>128.0</v>
      </c>
      <c r="I24" s="166">
        <v>5.5</v>
      </c>
      <c r="J24" s="166">
        <v>-134.0</v>
      </c>
      <c r="L24" s="166" t="s">
        <v>46</v>
      </c>
      <c r="M24" s="166">
        <v>137.0</v>
      </c>
    </row>
    <row r="25">
      <c r="A25" s="80">
        <v>1.0</v>
      </c>
      <c r="B25" s="166">
        <v>2045.0</v>
      </c>
      <c r="C25" s="166">
        <v>7.5</v>
      </c>
      <c r="D25" s="166">
        <v>115.0</v>
      </c>
      <c r="E25" s="166">
        <v>153.0</v>
      </c>
      <c r="F25" s="166">
        <v>9.5</v>
      </c>
      <c r="G25" s="166">
        <v>-100.0</v>
      </c>
      <c r="H25" s="166">
        <v>134.0</v>
      </c>
      <c r="I25" s="166">
        <v>4.5</v>
      </c>
      <c r="J25" s="166">
        <v>118.0</v>
      </c>
      <c r="L25" s="166" t="s">
        <v>70</v>
      </c>
      <c r="M25" s="166">
        <v>127.0</v>
      </c>
    </row>
    <row r="26">
      <c r="A26" s="80">
        <v>2.0</v>
      </c>
      <c r="B26" s="166">
        <v>133.0</v>
      </c>
      <c r="C26" s="166">
        <v>9.0</v>
      </c>
      <c r="D26" s="166">
        <v>-125.0</v>
      </c>
      <c r="E26" s="166">
        <v>147.0</v>
      </c>
      <c r="F26" s="166">
        <v>11.0</v>
      </c>
      <c r="G26" s="166">
        <v>-100.0</v>
      </c>
      <c r="H26" s="166">
        <v>137.0</v>
      </c>
      <c r="I26" s="166">
        <v>7.5</v>
      </c>
      <c r="J26" s="166">
        <v>-106.0</v>
      </c>
      <c r="L26" s="166" t="s">
        <v>54</v>
      </c>
      <c r="M26" s="166">
        <v>2045.0</v>
      </c>
    </row>
    <row r="27">
      <c r="A27" s="80">
        <v>1.0</v>
      </c>
      <c r="B27" s="166">
        <v>144.0</v>
      </c>
      <c r="C27" s="166">
        <v>5.5</v>
      </c>
      <c r="D27" s="166">
        <v>115.0</v>
      </c>
      <c r="E27" s="166">
        <v>125.0</v>
      </c>
      <c r="F27" s="166">
        <v>10.5</v>
      </c>
      <c r="G27" s="166">
        <v>130.0</v>
      </c>
      <c r="H27" s="166">
        <v>133.0</v>
      </c>
      <c r="I27" s="166">
        <v>10.0</v>
      </c>
      <c r="J27" s="166">
        <v>-134.0</v>
      </c>
      <c r="L27" s="166" t="s">
        <v>15</v>
      </c>
      <c r="M27" s="166">
        <v>153.0</v>
      </c>
    </row>
    <row r="28">
      <c r="A28" s="80">
        <v>2.0</v>
      </c>
      <c r="B28" s="166">
        <v>128.0</v>
      </c>
      <c r="C28" s="166">
        <v>5.5</v>
      </c>
      <c r="D28" s="166">
        <v>-120.0</v>
      </c>
      <c r="E28" s="166">
        <v>128.0</v>
      </c>
      <c r="F28" s="166">
        <v>4.5</v>
      </c>
      <c r="G28" s="166">
        <v>-182.0</v>
      </c>
      <c r="H28" s="166">
        <v>1325.0</v>
      </c>
      <c r="I28" s="166">
        <v>7.5</v>
      </c>
      <c r="J28" s="166">
        <v>-141.0</v>
      </c>
      <c r="L28" s="166" t="s">
        <v>18</v>
      </c>
      <c r="M28" s="166">
        <v>151.0</v>
      </c>
    </row>
    <row r="29">
      <c r="A29" s="80">
        <v>1.0</v>
      </c>
      <c r="B29" s="166">
        <v>153.0</v>
      </c>
      <c r="C29" s="166">
        <v>7.5</v>
      </c>
      <c r="D29" s="166">
        <v>-100.0</v>
      </c>
      <c r="E29" s="166">
        <v>130.0</v>
      </c>
      <c r="F29" s="166">
        <v>9.5</v>
      </c>
      <c r="G29" s="166">
        <v>-120.0</v>
      </c>
      <c r="H29" s="166">
        <v>127.0</v>
      </c>
      <c r="I29" s="166">
        <v>1.5</v>
      </c>
      <c r="J29" s="166">
        <v>137.0</v>
      </c>
      <c r="L29" s="166" t="s">
        <v>41</v>
      </c>
      <c r="M29" s="166">
        <v>146.0</v>
      </c>
    </row>
    <row r="30">
      <c r="A30" s="80">
        <v>2.0</v>
      </c>
      <c r="B30" s="166">
        <v>150.0</v>
      </c>
      <c r="C30" s="166">
        <v>5.5</v>
      </c>
      <c r="D30" s="166">
        <v>-120.0</v>
      </c>
      <c r="E30" s="166">
        <v>133.0</v>
      </c>
      <c r="F30" s="166">
        <v>9.5</v>
      </c>
      <c r="G30" s="166">
        <v>-167.0</v>
      </c>
      <c r="H30" s="166">
        <v>153.0</v>
      </c>
      <c r="I30" s="166">
        <v>9.5</v>
      </c>
      <c r="J30" s="166">
        <v>-121.0</v>
      </c>
      <c r="L30" s="166" t="s">
        <v>133</v>
      </c>
      <c r="M30" s="166">
        <v>251.0</v>
      </c>
    </row>
    <row r="31">
      <c r="A31" s="80">
        <v>1.0</v>
      </c>
      <c r="B31" s="166">
        <v>146.0</v>
      </c>
      <c r="C31" s="166">
        <v>7.0</v>
      </c>
      <c r="D31" s="166">
        <v>-120.0</v>
      </c>
      <c r="E31" s="166">
        <v>137.0</v>
      </c>
      <c r="F31" s="166">
        <v>4.5</v>
      </c>
      <c r="G31" s="166">
        <v>-175.0</v>
      </c>
      <c r="H31" s="166">
        <v>151.0</v>
      </c>
      <c r="I31" s="166">
        <v>7.5</v>
      </c>
      <c r="J31" s="166">
        <v>100.0</v>
      </c>
      <c r="L31" s="166" t="s">
        <v>62</v>
      </c>
      <c r="M31" s="166">
        <v>148.0</v>
      </c>
    </row>
    <row r="32">
      <c r="A32" s="80">
        <v>2.0</v>
      </c>
      <c r="B32" s="166">
        <v>148.0</v>
      </c>
      <c r="C32" s="166">
        <v>8.5</v>
      </c>
      <c r="D32" s="166">
        <v>-150.0</v>
      </c>
      <c r="E32" s="166">
        <v>129.0</v>
      </c>
      <c r="F32" s="166">
        <v>7.0</v>
      </c>
      <c r="G32" s="166">
        <v>110.0</v>
      </c>
      <c r="H32" s="166">
        <v>150.0</v>
      </c>
      <c r="I32" s="166">
        <v>5.5</v>
      </c>
      <c r="J32" s="166">
        <v>-122.0</v>
      </c>
      <c r="L32" s="166" t="s">
        <v>72</v>
      </c>
      <c r="M32" s="166">
        <v>142.0</v>
      </c>
    </row>
    <row r="33">
      <c r="A33" s="80">
        <v>1.0</v>
      </c>
      <c r="B33" s="166">
        <v>147.0</v>
      </c>
      <c r="C33" s="166">
        <v>9.0</v>
      </c>
      <c r="D33" s="166">
        <v>145.0</v>
      </c>
      <c r="E33" s="166">
        <v>151.0</v>
      </c>
      <c r="F33" s="166">
        <v>4.5</v>
      </c>
      <c r="G33" s="166">
        <v>-145.0</v>
      </c>
      <c r="H33" s="166">
        <v>148.0</v>
      </c>
      <c r="I33" s="166">
        <v>8.0</v>
      </c>
      <c r="J33" s="166">
        <v>110.0</v>
      </c>
      <c r="L33" s="166" t="s">
        <v>78</v>
      </c>
      <c r="M33" s="166">
        <v>156.0</v>
      </c>
    </row>
    <row r="34">
      <c r="A34" s="80">
        <v>2.0</v>
      </c>
      <c r="B34" s="166">
        <v>156.0</v>
      </c>
      <c r="C34" s="166">
        <v>9.5</v>
      </c>
      <c r="D34" s="166">
        <v>-110.0</v>
      </c>
      <c r="E34" s="166">
        <v>156.0</v>
      </c>
      <c r="F34" s="166">
        <v>12.0</v>
      </c>
      <c r="G34" s="166">
        <v>105.0</v>
      </c>
      <c r="H34" s="166">
        <v>251.0</v>
      </c>
      <c r="I34" s="166">
        <v>10.0</v>
      </c>
      <c r="J34" s="166">
        <v>-121.0</v>
      </c>
      <c r="L34" s="166" t="s">
        <v>66</v>
      </c>
      <c r="M34" s="166">
        <v>152.0</v>
      </c>
    </row>
    <row r="35">
      <c r="A35" s="80">
        <v>1.0</v>
      </c>
    </row>
    <row r="36">
      <c r="A36" s="80">
        <v>2.0</v>
      </c>
    </row>
    <row r="37">
      <c r="A37" s="80">
        <v>1.0</v>
      </c>
    </row>
    <row r="38">
      <c r="A38" s="80">
        <v>2.0</v>
      </c>
    </row>
    <row r="39">
      <c r="A39" s="80">
        <v>1.0</v>
      </c>
    </row>
    <row r="40">
      <c r="A40" s="80">
        <v>2.0</v>
      </c>
    </row>
    <row r="41">
      <c r="A41" s="80">
        <v>1.0</v>
      </c>
    </row>
    <row r="42">
      <c r="A42" s="80">
        <v>2.0</v>
      </c>
    </row>
    <row r="43">
      <c r="A43" s="80">
        <v>1.0</v>
      </c>
    </row>
    <row r="44">
      <c r="A44" s="80">
        <v>2.0</v>
      </c>
    </row>
    <row r="45">
      <c r="A45" s="80">
        <v>1.0</v>
      </c>
    </row>
    <row r="46">
      <c r="A46" s="80">
        <v>2.0</v>
      </c>
    </row>
    <row r="47">
      <c r="A47" s="80">
        <v>1.0</v>
      </c>
    </row>
    <row r="48">
      <c r="A48" s="80">
        <v>2.0</v>
      </c>
    </row>
    <row r="49">
      <c r="A49" s="80">
        <v>1.0</v>
      </c>
    </row>
    <row r="50">
      <c r="A50" s="80">
        <v>2.0</v>
      </c>
    </row>
    <row r="51">
      <c r="A51" s="80">
        <v>1.0</v>
      </c>
    </row>
    <row r="52">
      <c r="A52" s="80">
        <v>2.0</v>
      </c>
    </row>
    <row r="53">
      <c r="A53" s="80">
        <v>1.0</v>
      </c>
    </row>
    <row r="54">
      <c r="A54" s="80">
        <v>2.0</v>
      </c>
    </row>
    <row r="55">
      <c r="A55" s="80">
        <v>1.0</v>
      </c>
    </row>
    <row r="56">
      <c r="A56" s="80">
        <v>2.0</v>
      </c>
    </row>
    <row r="57">
      <c r="A57" s="80">
        <v>1.0</v>
      </c>
    </row>
    <row r="58">
      <c r="A58" s="80">
        <v>2.0</v>
      </c>
    </row>
    <row r="59">
      <c r="A59" s="80">
        <v>1.0</v>
      </c>
    </row>
    <row r="60">
      <c r="A60" s="80">
        <v>2.0</v>
      </c>
    </row>
    <row r="61">
      <c r="A61" s="80">
        <v>1.0</v>
      </c>
    </row>
    <row r="62">
      <c r="A62" s="80">
        <v>2.0</v>
      </c>
    </row>
    <row r="63">
      <c r="A63" s="80">
        <v>1.0</v>
      </c>
    </row>
    <row r="64">
      <c r="A64" s="80">
        <v>2.0</v>
      </c>
    </row>
    <row r="65">
      <c r="A65" s="80">
        <v>1.0</v>
      </c>
    </row>
    <row r="66">
      <c r="A66" s="80">
        <v>2.0</v>
      </c>
    </row>
  </sheetData>
  <drawing r:id="rId1"/>
</worksheet>
</file>