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f5959cb7102063/Documents/"/>
    </mc:Choice>
  </mc:AlternateContent>
  <xr:revisionPtr revIDLastSave="120" documentId="8_{1C3493A2-3BD7-E74B-9A0A-39DD4E6DD0F6}" xr6:coauthVersionLast="47" xr6:coauthVersionMax="47" xr10:uidLastSave="{D8F50443-3C8D-6349-AD98-B6635F146E20}"/>
  <bookViews>
    <workbookView xWindow="0" yWindow="660" windowWidth="28800" windowHeight="16120" xr2:uid="{21F81F76-8BEF-3D41-9F81-AEDA06353C13}"/>
  </bookViews>
  <sheets>
    <sheet name="NCAA Tournament Bracket" sheetId="1" r:id="rId1"/>
    <sheet name="Sheet2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89" i="2" l="1"/>
  <c r="O889" i="2"/>
  <c r="J889" i="2"/>
  <c r="I889" i="2"/>
  <c r="D889" i="2"/>
  <c r="C889" i="2"/>
  <c r="P849" i="2"/>
  <c r="O849" i="2"/>
  <c r="J849" i="2"/>
  <c r="I849" i="2"/>
  <c r="D849" i="2"/>
  <c r="C849" i="2"/>
  <c r="P809" i="2"/>
  <c r="O809" i="2"/>
  <c r="J809" i="2"/>
  <c r="I809" i="2"/>
  <c r="D809" i="2"/>
  <c r="C809" i="2"/>
  <c r="P769" i="2"/>
  <c r="O769" i="2"/>
  <c r="J769" i="2"/>
  <c r="I769" i="2"/>
  <c r="D769" i="2"/>
  <c r="C769" i="2"/>
  <c r="P729" i="2"/>
  <c r="O729" i="2"/>
  <c r="J729" i="2"/>
  <c r="I729" i="2"/>
  <c r="D729" i="2"/>
  <c r="C729" i="2"/>
  <c r="P689" i="2"/>
  <c r="O689" i="2"/>
  <c r="J689" i="2"/>
  <c r="I689" i="2"/>
  <c r="D689" i="2"/>
  <c r="C689" i="2"/>
  <c r="P649" i="2"/>
  <c r="O649" i="2"/>
  <c r="J649" i="2"/>
  <c r="I649" i="2"/>
  <c r="D649" i="2"/>
  <c r="C649" i="2"/>
  <c r="P609" i="2"/>
  <c r="O609" i="2"/>
  <c r="J609" i="2"/>
  <c r="I609" i="2"/>
  <c r="D609" i="2"/>
  <c r="C609" i="2"/>
  <c r="P569" i="2"/>
  <c r="O569" i="2"/>
  <c r="J569" i="2"/>
  <c r="I569" i="2"/>
  <c r="D569" i="2"/>
  <c r="C569" i="2"/>
  <c r="J529" i="2"/>
  <c r="I529" i="2"/>
  <c r="D529" i="2"/>
  <c r="C529" i="2"/>
  <c r="P489" i="2"/>
  <c r="O489" i="2"/>
  <c r="J489" i="2"/>
  <c r="I489" i="2"/>
  <c r="P409" i="2"/>
  <c r="O409" i="2"/>
  <c r="I49" i="2"/>
  <c r="D49" i="2"/>
  <c r="C49" i="2"/>
  <c r="D9" i="2"/>
  <c r="C9" i="2"/>
  <c r="P9" i="2"/>
  <c r="O9" i="2"/>
  <c r="I9" i="2"/>
  <c r="P894" i="2" l="1"/>
  <c r="O894" i="2"/>
  <c r="J894" i="2"/>
  <c r="I894" i="2"/>
  <c r="D894" i="2"/>
  <c r="C894" i="2"/>
  <c r="P890" i="2"/>
  <c r="O890" i="2"/>
  <c r="O891" i="2" s="1"/>
  <c r="J890" i="2"/>
  <c r="I890" i="2"/>
  <c r="D890" i="2"/>
  <c r="C890" i="2"/>
  <c r="P885" i="2"/>
  <c r="O885" i="2"/>
  <c r="J885" i="2"/>
  <c r="I885" i="2"/>
  <c r="D885" i="2"/>
  <c r="C885" i="2"/>
  <c r="P884" i="2"/>
  <c r="P887" i="2" s="1"/>
  <c r="O884" i="2"/>
  <c r="J884" i="2"/>
  <c r="J887" i="2" s="1"/>
  <c r="I884" i="2"/>
  <c r="D884" i="2"/>
  <c r="C884" i="2"/>
  <c r="P854" i="2"/>
  <c r="O854" i="2"/>
  <c r="J854" i="2"/>
  <c r="I854" i="2"/>
  <c r="D854" i="2"/>
  <c r="C854" i="2"/>
  <c r="O850" i="2"/>
  <c r="P850" i="2"/>
  <c r="J850" i="2"/>
  <c r="I850" i="2"/>
  <c r="D850" i="2"/>
  <c r="C850" i="2"/>
  <c r="P845" i="2"/>
  <c r="O845" i="2"/>
  <c r="J845" i="2"/>
  <c r="I845" i="2"/>
  <c r="D845" i="2"/>
  <c r="C845" i="2"/>
  <c r="P844" i="2"/>
  <c r="O844" i="2"/>
  <c r="J844" i="2"/>
  <c r="I844" i="2"/>
  <c r="I847" i="2" s="1"/>
  <c r="D844" i="2"/>
  <c r="D847" i="2" s="1"/>
  <c r="C844" i="2"/>
  <c r="C847" i="2" s="1"/>
  <c r="P814" i="2"/>
  <c r="O814" i="2"/>
  <c r="J814" i="2"/>
  <c r="I814" i="2"/>
  <c r="D814" i="2"/>
  <c r="C814" i="2"/>
  <c r="O810" i="2"/>
  <c r="P810" i="2"/>
  <c r="J810" i="2"/>
  <c r="I810" i="2"/>
  <c r="D810" i="2"/>
  <c r="C810" i="2"/>
  <c r="P805" i="2"/>
  <c r="O805" i="2"/>
  <c r="J805" i="2"/>
  <c r="I805" i="2"/>
  <c r="D805" i="2"/>
  <c r="C805" i="2"/>
  <c r="P804" i="2"/>
  <c r="O804" i="2"/>
  <c r="J804" i="2"/>
  <c r="J807" i="2" s="1"/>
  <c r="I804" i="2"/>
  <c r="D804" i="2"/>
  <c r="D807" i="2" s="1"/>
  <c r="C804" i="2"/>
  <c r="P774" i="2"/>
  <c r="O774" i="2"/>
  <c r="J774" i="2"/>
  <c r="I774" i="2"/>
  <c r="D774" i="2"/>
  <c r="C774" i="2"/>
  <c r="P770" i="2"/>
  <c r="O770" i="2"/>
  <c r="J770" i="2"/>
  <c r="I770" i="2"/>
  <c r="D770" i="2"/>
  <c r="C770" i="2"/>
  <c r="P765" i="2"/>
  <c r="O767" i="2" s="1"/>
  <c r="O765" i="2"/>
  <c r="J765" i="2"/>
  <c r="I765" i="2"/>
  <c r="D765" i="2"/>
  <c r="C765" i="2"/>
  <c r="P764" i="2"/>
  <c r="O764" i="2"/>
  <c r="J764" i="2"/>
  <c r="I764" i="2"/>
  <c r="D764" i="2"/>
  <c r="C764" i="2"/>
  <c r="P734" i="2"/>
  <c r="O734" i="2"/>
  <c r="J734" i="2"/>
  <c r="I734" i="2"/>
  <c r="D734" i="2"/>
  <c r="C734" i="2"/>
  <c r="C730" i="2"/>
  <c r="P730" i="2"/>
  <c r="O730" i="2"/>
  <c r="J730" i="2"/>
  <c r="I730" i="2"/>
  <c r="D730" i="2"/>
  <c r="P725" i="2"/>
  <c r="O725" i="2"/>
  <c r="J725" i="2"/>
  <c r="I725" i="2"/>
  <c r="D725" i="2"/>
  <c r="C725" i="2"/>
  <c r="P724" i="2"/>
  <c r="O724" i="2"/>
  <c r="J724" i="2"/>
  <c r="I724" i="2"/>
  <c r="I727" i="2" s="1"/>
  <c r="D724" i="2"/>
  <c r="D727" i="2" s="1"/>
  <c r="C724" i="2"/>
  <c r="C727" i="2" s="1"/>
  <c r="P694" i="2"/>
  <c r="O694" i="2"/>
  <c r="J694" i="2"/>
  <c r="I694" i="2"/>
  <c r="D694" i="2"/>
  <c r="C694" i="2"/>
  <c r="O690" i="2"/>
  <c r="P690" i="2"/>
  <c r="J690" i="2"/>
  <c r="I690" i="2"/>
  <c r="D690" i="2"/>
  <c r="C690" i="2"/>
  <c r="P685" i="2"/>
  <c r="O685" i="2"/>
  <c r="J685" i="2"/>
  <c r="I685" i="2"/>
  <c r="D685" i="2"/>
  <c r="C685" i="2"/>
  <c r="P684" i="2"/>
  <c r="O684" i="2"/>
  <c r="J684" i="2"/>
  <c r="J687" i="2" s="1"/>
  <c r="I684" i="2"/>
  <c r="D684" i="2"/>
  <c r="D687" i="2" s="1"/>
  <c r="C684" i="2"/>
  <c r="P654" i="2"/>
  <c r="O654" i="2"/>
  <c r="J654" i="2"/>
  <c r="I654" i="2"/>
  <c r="D654" i="2"/>
  <c r="C654" i="2"/>
  <c r="P650" i="2"/>
  <c r="O650" i="2"/>
  <c r="J650" i="2"/>
  <c r="I650" i="2"/>
  <c r="I651" i="2" s="1"/>
  <c r="D650" i="2"/>
  <c r="C650" i="2"/>
  <c r="P645" i="2"/>
  <c r="O645" i="2"/>
  <c r="J645" i="2"/>
  <c r="I645" i="2"/>
  <c r="D645" i="2"/>
  <c r="C645" i="2"/>
  <c r="P644" i="2"/>
  <c r="O644" i="2"/>
  <c r="J644" i="2"/>
  <c r="I644" i="2"/>
  <c r="I647" i="2" s="1"/>
  <c r="D644" i="2"/>
  <c r="D647" i="2" s="1"/>
  <c r="C644" i="2"/>
  <c r="C647" i="2" s="1"/>
  <c r="P614" i="2"/>
  <c r="O614" i="2"/>
  <c r="J614" i="2"/>
  <c r="I614" i="2"/>
  <c r="D614" i="2"/>
  <c r="C614" i="2"/>
  <c r="O610" i="2"/>
  <c r="P610" i="2"/>
  <c r="J610" i="2"/>
  <c r="I610" i="2"/>
  <c r="D610" i="2"/>
  <c r="C610" i="2"/>
  <c r="P605" i="2"/>
  <c r="O605" i="2"/>
  <c r="J605" i="2"/>
  <c r="I605" i="2"/>
  <c r="D605" i="2"/>
  <c r="C605" i="2"/>
  <c r="P604" i="2"/>
  <c r="O604" i="2"/>
  <c r="J604" i="2"/>
  <c r="J607" i="2" s="1"/>
  <c r="I604" i="2"/>
  <c r="D604" i="2"/>
  <c r="D607" i="2" s="1"/>
  <c r="C604" i="2"/>
  <c r="P574" i="2"/>
  <c r="O574" i="2"/>
  <c r="J574" i="2"/>
  <c r="I574" i="2"/>
  <c r="D574" i="2"/>
  <c r="C574" i="2"/>
  <c r="O570" i="2"/>
  <c r="P570" i="2"/>
  <c r="J570" i="2"/>
  <c r="I570" i="2"/>
  <c r="I571" i="2" s="1"/>
  <c r="D570" i="2"/>
  <c r="C570" i="2"/>
  <c r="P565" i="2"/>
  <c r="O565" i="2"/>
  <c r="J565" i="2"/>
  <c r="I565" i="2"/>
  <c r="D565" i="2"/>
  <c r="C565" i="2"/>
  <c r="P564" i="2"/>
  <c r="O564" i="2"/>
  <c r="J564" i="2"/>
  <c r="J567" i="2" s="1"/>
  <c r="I564" i="2"/>
  <c r="I567" i="2" s="1"/>
  <c r="D564" i="2"/>
  <c r="C564" i="2"/>
  <c r="C567" i="2" s="1"/>
  <c r="J534" i="2"/>
  <c r="I534" i="2"/>
  <c r="D534" i="2"/>
  <c r="C534" i="2"/>
  <c r="J530" i="2"/>
  <c r="I530" i="2"/>
  <c r="D530" i="2"/>
  <c r="C530" i="2"/>
  <c r="J525" i="2"/>
  <c r="I525" i="2"/>
  <c r="D525" i="2"/>
  <c r="C525" i="2"/>
  <c r="J524" i="2"/>
  <c r="I524" i="2"/>
  <c r="I527" i="2" s="1"/>
  <c r="D524" i="2"/>
  <c r="C524" i="2"/>
  <c r="C527" i="2" s="1"/>
  <c r="P494" i="2"/>
  <c r="O494" i="2"/>
  <c r="J494" i="2"/>
  <c r="I494" i="2"/>
  <c r="P490" i="2"/>
  <c r="O490" i="2"/>
  <c r="J490" i="2"/>
  <c r="I490" i="2"/>
  <c r="P485" i="2"/>
  <c r="O485" i="2"/>
  <c r="J485" i="2"/>
  <c r="I485" i="2"/>
  <c r="P484" i="2"/>
  <c r="O484" i="2"/>
  <c r="J484" i="2"/>
  <c r="J487" i="2" s="1"/>
  <c r="I484" i="2"/>
  <c r="O450" i="2"/>
  <c r="O444" i="2"/>
  <c r="P414" i="2"/>
  <c r="I414" i="2"/>
  <c r="D414" i="2"/>
  <c r="C414" i="2"/>
  <c r="D405" i="2"/>
  <c r="C405" i="2"/>
  <c r="P404" i="2"/>
  <c r="P374" i="2"/>
  <c r="O374" i="2"/>
  <c r="J374" i="2"/>
  <c r="D374" i="2"/>
  <c r="J370" i="2"/>
  <c r="P365" i="2"/>
  <c r="J365" i="2"/>
  <c r="D365" i="2"/>
  <c r="P364" i="2"/>
  <c r="J364" i="2"/>
  <c r="D364" i="2"/>
  <c r="I334" i="2"/>
  <c r="P325" i="2"/>
  <c r="I325" i="2"/>
  <c r="J324" i="2"/>
  <c r="I294" i="2"/>
  <c r="D294" i="2"/>
  <c r="P290" i="2"/>
  <c r="J290" i="2"/>
  <c r="O285" i="2"/>
  <c r="I285" i="2"/>
  <c r="D285" i="2"/>
  <c r="C285" i="2"/>
  <c r="J284" i="2"/>
  <c r="I284" i="2"/>
  <c r="I254" i="2"/>
  <c r="D254" i="2"/>
  <c r="I244" i="2"/>
  <c r="D244" i="2"/>
  <c r="P214" i="2"/>
  <c r="O214" i="2"/>
  <c r="J214" i="2"/>
  <c r="I214" i="2"/>
  <c r="P205" i="2"/>
  <c r="O205" i="2"/>
  <c r="D205" i="2"/>
  <c r="O204" i="2"/>
  <c r="J204" i="2"/>
  <c r="P174" i="2"/>
  <c r="I170" i="2"/>
  <c r="O165" i="2"/>
  <c r="D165" i="2"/>
  <c r="P164" i="2"/>
  <c r="C164" i="2"/>
  <c r="I130" i="2"/>
  <c r="I125" i="2"/>
  <c r="D125" i="2"/>
  <c r="P124" i="2"/>
  <c r="I90" i="2"/>
  <c r="P85" i="2"/>
  <c r="J85" i="2"/>
  <c r="C85" i="2"/>
  <c r="P84" i="2"/>
  <c r="I84" i="2"/>
  <c r="P54" i="2"/>
  <c r="I54" i="2"/>
  <c r="I45" i="2"/>
  <c r="J44" i="2"/>
  <c r="I44" i="2"/>
  <c r="P14" i="2"/>
  <c r="J14" i="2"/>
  <c r="I3" i="2"/>
  <c r="I14" i="2" s="1"/>
  <c r="J3" i="2"/>
  <c r="J9" i="2" s="1"/>
  <c r="J10" i="2" s="1"/>
  <c r="K17" i="2"/>
  <c r="I22" i="2"/>
  <c r="K22" i="2"/>
  <c r="I35" i="2"/>
  <c r="K35" i="2"/>
  <c r="O3" i="2"/>
  <c r="O14" i="2" s="1"/>
  <c r="P3" i="2"/>
  <c r="P10" i="2" s="1"/>
  <c r="O22" i="2"/>
  <c r="Q22" i="2"/>
  <c r="O35" i="2"/>
  <c r="Q35" i="2"/>
  <c r="C43" i="2"/>
  <c r="C45" i="2" s="1"/>
  <c r="D43" i="2"/>
  <c r="D50" i="2" s="1"/>
  <c r="I43" i="2"/>
  <c r="I57" i="2" s="1"/>
  <c r="J43" i="2"/>
  <c r="O43" i="2"/>
  <c r="O49" i="2" s="1"/>
  <c r="O50" i="2" s="1"/>
  <c r="P43" i="2"/>
  <c r="P49" i="2" s="1"/>
  <c r="P50" i="2" s="1"/>
  <c r="K57" i="2"/>
  <c r="Q57" i="2"/>
  <c r="C62" i="2"/>
  <c r="E62" i="2"/>
  <c r="I62" i="2"/>
  <c r="K62" i="2"/>
  <c r="O62" i="2"/>
  <c r="Q62" i="2"/>
  <c r="E66" i="2"/>
  <c r="I66" i="2"/>
  <c r="J66" i="2" s="1"/>
  <c r="K66" i="2"/>
  <c r="C75" i="2"/>
  <c r="E75" i="2"/>
  <c r="I75" i="2"/>
  <c r="K75" i="2"/>
  <c r="O75" i="2"/>
  <c r="Q75" i="2"/>
  <c r="I79" i="2"/>
  <c r="K79" i="2"/>
  <c r="C83" i="2"/>
  <c r="C89" i="2" s="1"/>
  <c r="C90" i="2" s="1"/>
  <c r="D83" i="2"/>
  <c r="D89" i="2" s="1"/>
  <c r="D90" i="2" s="1"/>
  <c r="I83" i="2"/>
  <c r="I89" i="2" s="1"/>
  <c r="J83" i="2"/>
  <c r="J89" i="2" s="1"/>
  <c r="J90" i="2" s="1"/>
  <c r="O83" i="2"/>
  <c r="O89" i="2" s="1"/>
  <c r="O90" i="2" s="1"/>
  <c r="P83" i="2"/>
  <c r="P89" i="2" s="1"/>
  <c r="P90" i="2" s="1"/>
  <c r="I97" i="2"/>
  <c r="K97" i="2"/>
  <c r="Q97" i="2"/>
  <c r="C102" i="2"/>
  <c r="E102" i="2"/>
  <c r="I102" i="2"/>
  <c r="K102" i="2"/>
  <c r="O102" i="2"/>
  <c r="Q102" i="2"/>
  <c r="E106" i="2"/>
  <c r="K106" i="2"/>
  <c r="L106" i="2" s="1"/>
  <c r="O106" i="2"/>
  <c r="P106" i="2" s="1"/>
  <c r="I109" i="2"/>
  <c r="K109" i="2"/>
  <c r="C115" i="2"/>
  <c r="E115" i="2"/>
  <c r="I115" i="2"/>
  <c r="K115" i="2"/>
  <c r="O115" i="2"/>
  <c r="Q115" i="2"/>
  <c r="K119" i="2"/>
  <c r="L119" i="2" s="1"/>
  <c r="O119" i="2"/>
  <c r="P119" i="2" s="1"/>
  <c r="Q119" i="2"/>
  <c r="C123" i="2"/>
  <c r="C129" i="2" s="1"/>
  <c r="C130" i="2" s="1"/>
  <c r="D123" i="2"/>
  <c r="D129" i="2" s="1"/>
  <c r="D130" i="2" s="1"/>
  <c r="I123" i="2"/>
  <c r="I129" i="2" s="1"/>
  <c r="J123" i="2"/>
  <c r="J129" i="2" s="1"/>
  <c r="J130" i="2" s="1"/>
  <c r="O123" i="2"/>
  <c r="O129" i="2" s="1"/>
  <c r="O130" i="2" s="1"/>
  <c r="P123" i="2"/>
  <c r="P129" i="2" s="1"/>
  <c r="P130" i="2" s="1"/>
  <c r="I137" i="2"/>
  <c r="Q137" i="2"/>
  <c r="C142" i="2"/>
  <c r="E142" i="2"/>
  <c r="I142" i="2"/>
  <c r="K142" i="2"/>
  <c r="O142" i="2"/>
  <c r="Q142" i="2"/>
  <c r="E146" i="2"/>
  <c r="Q146" i="2"/>
  <c r="I149" i="2"/>
  <c r="Q149" i="2"/>
  <c r="C155" i="2"/>
  <c r="E155" i="2"/>
  <c r="I155" i="2"/>
  <c r="K155" i="2"/>
  <c r="O155" i="2"/>
  <c r="Q155" i="2"/>
  <c r="I159" i="2"/>
  <c r="O159" i="2"/>
  <c r="Q159" i="2"/>
  <c r="R159" i="2" s="1"/>
  <c r="C163" i="2"/>
  <c r="C169" i="2" s="1"/>
  <c r="C170" i="2" s="1"/>
  <c r="D163" i="2"/>
  <c r="D169" i="2" s="1"/>
  <c r="D170" i="2" s="1"/>
  <c r="I163" i="2"/>
  <c r="I169" i="2" s="1"/>
  <c r="J163" i="2"/>
  <c r="J169" i="2" s="1"/>
  <c r="J170" i="2" s="1"/>
  <c r="O163" i="2"/>
  <c r="O169" i="2" s="1"/>
  <c r="O170" i="2" s="1"/>
  <c r="P163" i="2"/>
  <c r="P169" i="2" s="1"/>
  <c r="P170" i="2" s="1"/>
  <c r="I177" i="2"/>
  <c r="O177" i="2"/>
  <c r="Q177" i="2"/>
  <c r="C182" i="2"/>
  <c r="E182" i="2"/>
  <c r="I182" i="2"/>
  <c r="K182" i="2"/>
  <c r="O182" i="2"/>
  <c r="Q182" i="2"/>
  <c r="E186" i="2"/>
  <c r="F186" i="2" s="1"/>
  <c r="Q186" i="2"/>
  <c r="C189" i="2"/>
  <c r="I189" i="2"/>
  <c r="O189" i="2"/>
  <c r="C195" i="2"/>
  <c r="E195" i="2"/>
  <c r="I195" i="2"/>
  <c r="K195" i="2"/>
  <c r="O195" i="2"/>
  <c r="Q195" i="2"/>
  <c r="O199" i="2"/>
  <c r="Q199" i="2"/>
  <c r="C203" i="2"/>
  <c r="C209" i="2" s="1"/>
  <c r="C210" i="2" s="1"/>
  <c r="D203" i="2"/>
  <c r="D209" i="2" s="1"/>
  <c r="D210" i="2" s="1"/>
  <c r="I203" i="2"/>
  <c r="I209" i="2" s="1"/>
  <c r="I210" i="2" s="1"/>
  <c r="J203" i="2"/>
  <c r="J209" i="2" s="1"/>
  <c r="J210" i="2" s="1"/>
  <c r="O203" i="2"/>
  <c r="O209" i="2" s="1"/>
  <c r="O210" i="2" s="1"/>
  <c r="P203" i="2"/>
  <c r="P209" i="2" s="1"/>
  <c r="P210" i="2" s="1"/>
  <c r="K217" i="2"/>
  <c r="O217" i="2"/>
  <c r="Q217" i="2"/>
  <c r="C222" i="2"/>
  <c r="E222" i="2"/>
  <c r="I222" i="2"/>
  <c r="K222" i="2"/>
  <c r="O222" i="2"/>
  <c r="Q222" i="2"/>
  <c r="I226" i="2"/>
  <c r="K226" i="2"/>
  <c r="O226" i="2"/>
  <c r="E229" i="2"/>
  <c r="O229" i="2"/>
  <c r="Q229" i="2"/>
  <c r="C235" i="2"/>
  <c r="E235" i="2"/>
  <c r="I235" i="2"/>
  <c r="K235" i="2"/>
  <c r="O235" i="2"/>
  <c r="Q235" i="2"/>
  <c r="Q239" i="2"/>
  <c r="C243" i="2"/>
  <c r="C249" i="2" s="1"/>
  <c r="C250" i="2" s="1"/>
  <c r="D243" i="2"/>
  <c r="D249" i="2" s="1"/>
  <c r="D250" i="2" s="1"/>
  <c r="I243" i="2"/>
  <c r="I249" i="2" s="1"/>
  <c r="I250" i="2" s="1"/>
  <c r="J243" i="2"/>
  <c r="J249" i="2" s="1"/>
  <c r="J250" i="2" s="1"/>
  <c r="O243" i="2"/>
  <c r="O249" i="2" s="1"/>
  <c r="O250" i="2" s="1"/>
  <c r="P243" i="2"/>
  <c r="P249" i="2" s="1"/>
  <c r="P250" i="2" s="1"/>
  <c r="E257" i="2"/>
  <c r="I257" i="2"/>
  <c r="C262" i="2"/>
  <c r="E262" i="2"/>
  <c r="I262" i="2"/>
  <c r="K262" i="2"/>
  <c r="O262" i="2"/>
  <c r="Q262" i="2"/>
  <c r="Q266" i="2"/>
  <c r="I269" i="2"/>
  <c r="C275" i="2"/>
  <c r="E275" i="2"/>
  <c r="I275" i="2"/>
  <c r="K275" i="2"/>
  <c r="O275" i="2"/>
  <c r="Q275" i="2"/>
  <c r="I279" i="2"/>
  <c r="K279" i="2"/>
  <c r="O279" i="2"/>
  <c r="P279" i="2" s="1"/>
  <c r="Q279" i="2"/>
  <c r="C283" i="2"/>
  <c r="C289" i="2" s="1"/>
  <c r="C290" i="2" s="1"/>
  <c r="D283" i="2"/>
  <c r="D289" i="2" s="1"/>
  <c r="D290" i="2" s="1"/>
  <c r="I283" i="2"/>
  <c r="I289" i="2" s="1"/>
  <c r="I290" i="2" s="1"/>
  <c r="J283" i="2"/>
  <c r="J289" i="2" s="1"/>
  <c r="O283" i="2"/>
  <c r="O289" i="2" s="1"/>
  <c r="O290" i="2" s="1"/>
  <c r="P283" i="2"/>
  <c r="P289" i="2" s="1"/>
  <c r="E297" i="2"/>
  <c r="I297" i="2"/>
  <c r="K297" i="2"/>
  <c r="Q297" i="2"/>
  <c r="C302" i="2"/>
  <c r="E302" i="2"/>
  <c r="I302" i="2"/>
  <c r="K302" i="2"/>
  <c r="O302" i="2"/>
  <c r="Q302" i="2"/>
  <c r="C306" i="2"/>
  <c r="E306" i="2"/>
  <c r="I306" i="2"/>
  <c r="K306" i="2"/>
  <c r="C309" i="2"/>
  <c r="E309" i="2"/>
  <c r="I309" i="2"/>
  <c r="K309" i="2"/>
  <c r="O309" i="2"/>
  <c r="Q309" i="2"/>
  <c r="C315" i="2"/>
  <c r="E315" i="2"/>
  <c r="I315" i="2"/>
  <c r="K315" i="2"/>
  <c r="O315" i="2"/>
  <c r="Q315" i="2"/>
  <c r="C319" i="2"/>
  <c r="K319" i="2"/>
  <c r="O319" i="2"/>
  <c r="Q319" i="2"/>
  <c r="F320" i="2"/>
  <c r="C323" i="2"/>
  <c r="C329" i="2" s="1"/>
  <c r="C330" i="2" s="1"/>
  <c r="D323" i="2"/>
  <c r="D329" i="2" s="1"/>
  <c r="D330" i="2" s="1"/>
  <c r="I323" i="2"/>
  <c r="I329" i="2" s="1"/>
  <c r="I330" i="2" s="1"/>
  <c r="J323" i="2"/>
  <c r="J329" i="2" s="1"/>
  <c r="J330" i="2" s="1"/>
  <c r="O323" i="2"/>
  <c r="O329" i="2" s="1"/>
  <c r="O330" i="2" s="1"/>
  <c r="P323" i="2"/>
  <c r="P329" i="2" s="1"/>
  <c r="P330" i="2" s="1"/>
  <c r="R328" i="2"/>
  <c r="C337" i="2"/>
  <c r="K337" i="2"/>
  <c r="C342" i="2"/>
  <c r="E342" i="2"/>
  <c r="I342" i="2"/>
  <c r="K342" i="2"/>
  <c r="O342" i="2"/>
  <c r="Q342" i="2"/>
  <c r="C346" i="2"/>
  <c r="I346" i="2"/>
  <c r="K346" i="2"/>
  <c r="O346" i="2"/>
  <c r="E349" i="2"/>
  <c r="K349" i="2"/>
  <c r="Q349" i="2"/>
  <c r="C355" i="2"/>
  <c r="E355" i="2"/>
  <c r="I355" i="2"/>
  <c r="K355" i="2"/>
  <c r="O355" i="2"/>
  <c r="Q355" i="2"/>
  <c r="C359" i="2"/>
  <c r="E359" i="2"/>
  <c r="I359" i="2"/>
  <c r="K359" i="2"/>
  <c r="O359" i="2"/>
  <c r="C363" i="2"/>
  <c r="C369" i="2" s="1"/>
  <c r="C370" i="2" s="1"/>
  <c r="D363" i="2"/>
  <c r="D369" i="2" s="1"/>
  <c r="D370" i="2" s="1"/>
  <c r="I363" i="2"/>
  <c r="I369" i="2" s="1"/>
  <c r="I370" i="2" s="1"/>
  <c r="I371" i="2" s="1"/>
  <c r="J363" i="2"/>
  <c r="J369" i="2" s="1"/>
  <c r="O363" i="2"/>
  <c r="O369" i="2" s="1"/>
  <c r="O370" i="2" s="1"/>
  <c r="P363" i="2"/>
  <c r="P369" i="2" s="1"/>
  <c r="P370" i="2" s="1"/>
  <c r="I377" i="2"/>
  <c r="K377" i="2"/>
  <c r="O377" i="2"/>
  <c r="Q377" i="2"/>
  <c r="C382" i="2"/>
  <c r="E382" i="2"/>
  <c r="I382" i="2"/>
  <c r="K382" i="2"/>
  <c r="O382" i="2"/>
  <c r="Q382" i="2"/>
  <c r="E386" i="2"/>
  <c r="K386" i="2"/>
  <c r="Q386" i="2"/>
  <c r="K389" i="2"/>
  <c r="C395" i="2"/>
  <c r="E395" i="2"/>
  <c r="I395" i="2"/>
  <c r="K395" i="2"/>
  <c r="O395" i="2"/>
  <c r="Q395" i="2"/>
  <c r="C403" i="2"/>
  <c r="C409" i="2" s="1"/>
  <c r="C410" i="2" s="1"/>
  <c r="D403" i="2"/>
  <c r="D409" i="2" s="1"/>
  <c r="D410" i="2" s="1"/>
  <c r="I403" i="2"/>
  <c r="I409" i="2" s="1"/>
  <c r="I410" i="2" s="1"/>
  <c r="J403" i="2"/>
  <c r="J409" i="2" s="1"/>
  <c r="J410" i="2" s="1"/>
  <c r="O403" i="2"/>
  <c r="O414" i="2" s="1"/>
  <c r="P403" i="2"/>
  <c r="P405" i="2" s="1"/>
  <c r="I417" i="2"/>
  <c r="C422" i="2"/>
  <c r="E422" i="2"/>
  <c r="I422" i="2"/>
  <c r="K422" i="2"/>
  <c r="O422" i="2"/>
  <c r="Q422" i="2"/>
  <c r="C426" i="2"/>
  <c r="E429" i="2"/>
  <c r="I429" i="2"/>
  <c r="C435" i="2"/>
  <c r="E435" i="2"/>
  <c r="I435" i="2"/>
  <c r="K435" i="2"/>
  <c r="O435" i="2"/>
  <c r="Q435" i="2"/>
  <c r="I439" i="2"/>
  <c r="C443" i="2"/>
  <c r="C449" i="2" s="1"/>
  <c r="C450" i="2" s="1"/>
  <c r="D443" i="2"/>
  <c r="D449" i="2" s="1"/>
  <c r="D450" i="2" s="1"/>
  <c r="I443" i="2"/>
  <c r="I449" i="2" s="1"/>
  <c r="I450" i="2" s="1"/>
  <c r="J443" i="2"/>
  <c r="J449" i="2" s="1"/>
  <c r="J450" i="2" s="1"/>
  <c r="O443" i="2"/>
  <c r="O449" i="2" s="1"/>
  <c r="P443" i="2"/>
  <c r="P449" i="2" s="1"/>
  <c r="P450" i="2" s="1"/>
  <c r="O457" i="2"/>
  <c r="Q457" i="2"/>
  <c r="C462" i="2"/>
  <c r="E462" i="2"/>
  <c r="I462" i="2"/>
  <c r="K462" i="2"/>
  <c r="O462" i="2"/>
  <c r="Q462" i="2"/>
  <c r="Q466" i="2"/>
  <c r="E469" i="2"/>
  <c r="I469" i="2"/>
  <c r="O469" i="2"/>
  <c r="C475" i="2"/>
  <c r="E475" i="2"/>
  <c r="I475" i="2"/>
  <c r="K475" i="2"/>
  <c r="O475" i="2"/>
  <c r="Q475" i="2"/>
  <c r="O479" i="2"/>
  <c r="C483" i="2"/>
  <c r="C489" i="2" s="1"/>
  <c r="C490" i="2" s="1"/>
  <c r="D483" i="2"/>
  <c r="D489" i="2" s="1"/>
  <c r="D490" i="2" s="1"/>
  <c r="I483" i="2"/>
  <c r="J483" i="2"/>
  <c r="O483" i="2"/>
  <c r="P483" i="2"/>
  <c r="I497" i="2"/>
  <c r="K497" i="2"/>
  <c r="O497" i="2"/>
  <c r="Q497" i="2"/>
  <c r="C502" i="2"/>
  <c r="E502" i="2"/>
  <c r="I502" i="2"/>
  <c r="K502" i="2"/>
  <c r="O502" i="2"/>
  <c r="Q502" i="2"/>
  <c r="I506" i="2"/>
  <c r="K506" i="2"/>
  <c r="O506" i="2"/>
  <c r="Q506" i="2"/>
  <c r="I509" i="2"/>
  <c r="K509" i="2"/>
  <c r="O509" i="2"/>
  <c r="Q509" i="2"/>
  <c r="C515" i="2"/>
  <c r="E515" i="2"/>
  <c r="I515" i="2"/>
  <c r="K515" i="2"/>
  <c r="O515" i="2"/>
  <c r="Q515" i="2"/>
  <c r="I519" i="2"/>
  <c r="K519" i="2"/>
  <c r="O519" i="2"/>
  <c r="Q519" i="2"/>
  <c r="C523" i="2"/>
  <c r="D523" i="2"/>
  <c r="I523" i="2"/>
  <c r="J523" i="2"/>
  <c r="O523" i="2"/>
  <c r="O529" i="2" s="1"/>
  <c r="O530" i="2" s="1"/>
  <c r="P523" i="2"/>
  <c r="P529" i="2" s="1"/>
  <c r="P530" i="2" s="1"/>
  <c r="C537" i="2"/>
  <c r="E537" i="2"/>
  <c r="I537" i="2"/>
  <c r="K537" i="2"/>
  <c r="C542" i="2"/>
  <c r="E542" i="2"/>
  <c r="I542" i="2"/>
  <c r="K542" i="2"/>
  <c r="O542" i="2"/>
  <c r="Q542" i="2"/>
  <c r="C546" i="2"/>
  <c r="E546" i="2"/>
  <c r="I546" i="2"/>
  <c r="K546" i="2"/>
  <c r="O546" i="2"/>
  <c r="C549" i="2"/>
  <c r="E549" i="2"/>
  <c r="I549" i="2"/>
  <c r="K549" i="2"/>
  <c r="C555" i="2"/>
  <c r="E555" i="2"/>
  <c r="I555" i="2"/>
  <c r="K555" i="2"/>
  <c r="O555" i="2"/>
  <c r="Q555" i="2"/>
  <c r="C559" i="2"/>
  <c r="E559" i="2"/>
  <c r="I559" i="2"/>
  <c r="K559" i="2"/>
  <c r="C563" i="2"/>
  <c r="D563" i="2"/>
  <c r="I563" i="2"/>
  <c r="J563" i="2"/>
  <c r="O563" i="2"/>
  <c r="P563" i="2"/>
  <c r="C577" i="2"/>
  <c r="E577" i="2"/>
  <c r="I577" i="2"/>
  <c r="K577" i="2"/>
  <c r="O577" i="2"/>
  <c r="Q577" i="2"/>
  <c r="C582" i="2"/>
  <c r="E582" i="2"/>
  <c r="I582" i="2"/>
  <c r="K582" i="2"/>
  <c r="O582" i="2"/>
  <c r="Q582" i="2"/>
  <c r="C586" i="2"/>
  <c r="D586" i="2"/>
  <c r="E586" i="2"/>
  <c r="I586" i="2"/>
  <c r="J586" i="2"/>
  <c r="K586" i="2"/>
  <c r="O586" i="2"/>
  <c r="P586" i="2"/>
  <c r="Q586" i="2"/>
  <c r="C589" i="2"/>
  <c r="E589" i="2"/>
  <c r="I589" i="2"/>
  <c r="K589" i="2"/>
  <c r="O589" i="2"/>
  <c r="Q589" i="2"/>
  <c r="C595" i="2"/>
  <c r="E595" i="2"/>
  <c r="I595" i="2"/>
  <c r="K595" i="2"/>
  <c r="O595" i="2"/>
  <c r="Q595" i="2"/>
  <c r="C599" i="2"/>
  <c r="E599" i="2"/>
  <c r="I599" i="2"/>
  <c r="K599" i="2"/>
  <c r="O599" i="2"/>
  <c r="Q599" i="2"/>
  <c r="C603" i="2"/>
  <c r="D603" i="2"/>
  <c r="I603" i="2"/>
  <c r="J603" i="2"/>
  <c r="O603" i="2"/>
  <c r="P603" i="2"/>
  <c r="C617" i="2"/>
  <c r="E617" i="2"/>
  <c r="I617" i="2"/>
  <c r="K617" i="2"/>
  <c r="O617" i="2"/>
  <c r="Q617" i="2"/>
  <c r="C622" i="2"/>
  <c r="E622" i="2"/>
  <c r="I622" i="2"/>
  <c r="K622" i="2"/>
  <c r="O622" i="2"/>
  <c r="Q622" i="2"/>
  <c r="C626" i="2"/>
  <c r="E626" i="2"/>
  <c r="I626" i="2"/>
  <c r="K626" i="2"/>
  <c r="O626" i="2"/>
  <c r="Q626" i="2"/>
  <c r="C629" i="2"/>
  <c r="E629" i="2"/>
  <c r="I629" i="2"/>
  <c r="K629" i="2"/>
  <c r="O629" i="2"/>
  <c r="Q629" i="2"/>
  <c r="C635" i="2"/>
  <c r="E635" i="2"/>
  <c r="I635" i="2"/>
  <c r="K635" i="2"/>
  <c r="O635" i="2"/>
  <c r="Q635" i="2"/>
  <c r="C639" i="2"/>
  <c r="E639" i="2"/>
  <c r="I639" i="2"/>
  <c r="K639" i="2"/>
  <c r="O639" i="2"/>
  <c r="Q639" i="2"/>
  <c r="C643" i="2"/>
  <c r="D643" i="2"/>
  <c r="I643" i="2"/>
  <c r="J643" i="2"/>
  <c r="O643" i="2"/>
  <c r="P643" i="2"/>
  <c r="C657" i="2"/>
  <c r="E657" i="2"/>
  <c r="I657" i="2"/>
  <c r="K657" i="2"/>
  <c r="O657" i="2"/>
  <c r="Q657" i="2"/>
  <c r="C662" i="2"/>
  <c r="E662" i="2"/>
  <c r="I662" i="2"/>
  <c r="K662" i="2"/>
  <c r="O662" i="2"/>
  <c r="Q662" i="2"/>
  <c r="C666" i="2"/>
  <c r="E666" i="2"/>
  <c r="I666" i="2"/>
  <c r="K666" i="2"/>
  <c r="O666" i="2"/>
  <c r="Q666" i="2"/>
  <c r="C669" i="2"/>
  <c r="E669" i="2"/>
  <c r="I669" i="2"/>
  <c r="K669" i="2"/>
  <c r="O669" i="2"/>
  <c r="Q669" i="2"/>
  <c r="C675" i="2"/>
  <c r="E675" i="2"/>
  <c r="I675" i="2"/>
  <c r="K675" i="2"/>
  <c r="O675" i="2"/>
  <c r="Q675" i="2"/>
  <c r="C679" i="2"/>
  <c r="E679" i="2"/>
  <c r="I679" i="2"/>
  <c r="K679" i="2"/>
  <c r="O679" i="2"/>
  <c r="Q679" i="2"/>
  <c r="C683" i="2"/>
  <c r="D683" i="2"/>
  <c r="I683" i="2"/>
  <c r="J683" i="2"/>
  <c r="O683" i="2"/>
  <c r="P683" i="2"/>
  <c r="C697" i="2"/>
  <c r="E697" i="2"/>
  <c r="I697" i="2"/>
  <c r="K697" i="2"/>
  <c r="O697" i="2"/>
  <c r="Q697" i="2"/>
  <c r="C702" i="2"/>
  <c r="E702" i="2"/>
  <c r="I702" i="2"/>
  <c r="K702" i="2"/>
  <c r="O702" i="2"/>
  <c r="Q702" i="2"/>
  <c r="C706" i="2"/>
  <c r="E706" i="2"/>
  <c r="I706" i="2"/>
  <c r="K706" i="2"/>
  <c r="O706" i="2"/>
  <c r="Q706" i="2"/>
  <c r="C709" i="2"/>
  <c r="E709" i="2"/>
  <c r="I709" i="2"/>
  <c r="K709" i="2"/>
  <c r="O709" i="2"/>
  <c r="Q709" i="2"/>
  <c r="C715" i="2"/>
  <c r="E715" i="2"/>
  <c r="I715" i="2"/>
  <c r="K715" i="2"/>
  <c r="O715" i="2"/>
  <c r="Q715" i="2"/>
  <c r="C719" i="2"/>
  <c r="E719" i="2"/>
  <c r="I719" i="2"/>
  <c r="K719" i="2"/>
  <c r="O719" i="2"/>
  <c r="Q719" i="2"/>
  <c r="C723" i="2"/>
  <c r="D723" i="2"/>
  <c r="I723" i="2"/>
  <c r="J723" i="2"/>
  <c r="O723" i="2"/>
  <c r="P723" i="2"/>
  <c r="C737" i="2"/>
  <c r="E737" i="2"/>
  <c r="I737" i="2"/>
  <c r="K737" i="2"/>
  <c r="O737" i="2"/>
  <c r="Q737" i="2"/>
  <c r="C742" i="2"/>
  <c r="E742" i="2"/>
  <c r="I742" i="2"/>
  <c r="K742" i="2"/>
  <c r="O742" i="2"/>
  <c r="Q742" i="2"/>
  <c r="C746" i="2"/>
  <c r="E746" i="2"/>
  <c r="I746" i="2"/>
  <c r="K746" i="2"/>
  <c r="O746" i="2"/>
  <c r="Q746" i="2"/>
  <c r="C749" i="2"/>
  <c r="E749" i="2"/>
  <c r="I749" i="2"/>
  <c r="K749" i="2"/>
  <c r="O749" i="2"/>
  <c r="Q749" i="2"/>
  <c r="C755" i="2"/>
  <c r="E755" i="2"/>
  <c r="I755" i="2"/>
  <c r="K755" i="2"/>
  <c r="O755" i="2"/>
  <c r="Q755" i="2"/>
  <c r="C759" i="2"/>
  <c r="E759" i="2"/>
  <c r="I759" i="2"/>
  <c r="K759" i="2"/>
  <c r="O759" i="2"/>
  <c r="Q759" i="2"/>
  <c r="C763" i="2"/>
  <c r="D763" i="2"/>
  <c r="I763" i="2"/>
  <c r="J763" i="2"/>
  <c r="O763" i="2"/>
  <c r="P763" i="2"/>
  <c r="C777" i="2"/>
  <c r="E777" i="2"/>
  <c r="I777" i="2"/>
  <c r="K777" i="2"/>
  <c r="O777" i="2"/>
  <c r="Q777" i="2"/>
  <c r="C782" i="2"/>
  <c r="E782" i="2"/>
  <c r="I782" i="2"/>
  <c r="K782" i="2"/>
  <c r="O782" i="2"/>
  <c r="Q782" i="2"/>
  <c r="C786" i="2"/>
  <c r="E786" i="2"/>
  <c r="I786" i="2"/>
  <c r="K786" i="2"/>
  <c r="O786" i="2"/>
  <c r="Q786" i="2"/>
  <c r="C789" i="2"/>
  <c r="E789" i="2"/>
  <c r="I789" i="2"/>
  <c r="K789" i="2"/>
  <c r="O789" i="2"/>
  <c r="Q789" i="2"/>
  <c r="C795" i="2"/>
  <c r="E795" i="2"/>
  <c r="I795" i="2"/>
  <c r="K795" i="2"/>
  <c r="O795" i="2"/>
  <c r="Q795" i="2"/>
  <c r="C799" i="2"/>
  <c r="E799" i="2"/>
  <c r="I799" i="2"/>
  <c r="K799" i="2"/>
  <c r="O799" i="2"/>
  <c r="Q799" i="2"/>
  <c r="C803" i="2"/>
  <c r="D803" i="2"/>
  <c r="I803" i="2"/>
  <c r="J803" i="2"/>
  <c r="O803" i="2"/>
  <c r="P803" i="2"/>
  <c r="C817" i="2"/>
  <c r="E817" i="2"/>
  <c r="I817" i="2"/>
  <c r="K817" i="2"/>
  <c r="O817" i="2"/>
  <c r="Q817" i="2"/>
  <c r="C822" i="2"/>
  <c r="E822" i="2"/>
  <c r="I822" i="2"/>
  <c r="K822" i="2"/>
  <c r="O822" i="2"/>
  <c r="Q822" i="2"/>
  <c r="C826" i="2"/>
  <c r="E826" i="2"/>
  <c r="I826" i="2"/>
  <c r="K826" i="2"/>
  <c r="O826" i="2"/>
  <c r="Q826" i="2"/>
  <c r="C829" i="2"/>
  <c r="E829" i="2"/>
  <c r="I829" i="2"/>
  <c r="K829" i="2"/>
  <c r="O829" i="2"/>
  <c r="Q829" i="2"/>
  <c r="C835" i="2"/>
  <c r="E835" i="2"/>
  <c r="I835" i="2"/>
  <c r="K835" i="2"/>
  <c r="O835" i="2"/>
  <c r="Q835" i="2"/>
  <c r="C839" i="2"/>
  <c r="E839" i="2"/>
  <c r="I839" i="2"/>
  <c r="K839" i="2"/>
  <c r="O839" i="2"/>
  <c r="Q839" i="2"/>
  <c r="C843" i="2"/>
  <c r="D843" i="2"/>
  <c r="I843" i="2"/>
  <c r="J843" i="2"/>
  <c r="O843" i="2"/>
  <c r="P843" i="2"/>
  <c r="C857" i="2"/>
  <c r="E857" i="2"/>
  <c r="I857" i="2"/>
  <c r="K857" i="2"/>
  <c r="O857" i="2"/>
  <c r="Q857" i="2"/>
  <c r="C862" i="2"/>
  <c r="E862" i="2"/>
  <c r="I862" i="2"/>
  <c r="K862" i="2"/>
  <c r="O862" i="2"/>
  <c r="Q862" i="2"/>
  <c r="C866" i="2"/>
  <c r="E866" i="2"/>
  <c r="I866" i="2"/>
  <c r="K866" i="2"/>
  <c r="O866" i="2"/>
  <c r="Q866" i="2"/>
  <c r="C869" i="2"/>
  <c r="E869" i="2"/>
  <c r="I869" i="2"/>
  <c r="K869" i="2"/>
  <c r="O869" i="2"/>
  <c r="Q869" i="2"/>
  <c r="C875" i="2"/>
  <c r="E875" i="2"/>
  <c r="I875" i="2"/>
  <c r="K875" i="2"/>
  <c r="O875" i="2"/>
  <c r="Q875" i="2"/>
  <c r="C879" i="2"/>
  <c r="E879" i="2"/>
  <c r="I879" i="2"/>
  <c r="K879" i="2"/>
  <c r="O879" i="2"/>
  <c r="Q879" i="2"/>
  <c r="C883" i="2"/>
  <c r="D883" i="2"/>
  <c r="C897" i="2"/>
  <c r="E897" i="2"/>
  <c r="I897" i="2"/>
  <c r="K897" i="2"/>
  <c r="O897" i="2"/>
  <c r="Q897" i="2"/>
  <c r="C902" i="2"/>
  <c r="E902" i="2"/>
  <c r="I902" i="2"/>
  <c r="K902" i="2"/>
  <c r="O902" i="2"/>
  <c r="Q902" i="2"/>
  <c r="C906" i="2"/>
  <c r="E906" i="2"/>
  <c r="I906" i="2"/>
  <c r="K906" i="2"/>
  <c r="O906" i="2"/>
  <c r="Q906" i="2"/>
  <c r="C909" i="2"/>
  <c r="E909" i="2"/>
  <c r="I909" i="2"/>
  <c r="K909" i="2"/>
  <c r="O909" i="2"/>
  <c r="Q909" i="2"/>
  <c r="C915" i="2"/>
  <c r="E915" i="2"/>
  <c r="I915" i="2"/>
  <c r="K915" i="2"/>
  <c r="O915" i="2"/>
  <c r="Q915" i="2"/>
  <c r="C919" i="2"/>
  <c r="E919" i="2"/>
  <c r="I919" i="2"/>
  <c r="K919" i="2"/>
  <c r="O919" i="2"/>
  <c r="Q919" i="2"/>
  <c r="C924" i="2"/>
  <c r="D924" i="2"/>
  <c r="D927" i="2" s="1"/>
  <c r="I924" i="2"/>
  <c r="J924" i="2"/>
  <c r="O924" i="2"/>
  <c r="P924" i="2"/>
  <c r="C925" i="2"/>
  <c r="D925" i="2"/>
  <c r="C927" i="2" s="1"/>
  <c r="I925" i="2"/>
  <c r="J927" i="2" s="1"/>
  <c r="J925" i="2"/>
  <c r="I927" i="2" s="1"/>
  <c r="O925" i="2"/>
  <c r="P925" i="2"/>
  <c r="O927" i="2" s="1"/>
  <c r="O933" i="2" s="1"/>
  <c r="P927" i="2"/>
  <c r="P933" i="2" s="1"/>
  <c r="C929" i="2"/>
  <c r="C930" i="2" s="1"/>
  <c r="D929" i="2"/>
  <c r="D930" i="2" s="1"/>
  <c r="I929" i="2"/>
  <c r="J929" i="2"/>
  <c r="O929" i="2"/>
  <c r="P929" i="2"/>
  <c r="P930" i="2" s="1"/>
  <c r="O931" i="2" s="1"/>
  <c r="I930" i="2"/>
  <c r="I931" i="2" s="1"/>
  <c r="J930" i="2"/>
  <c r="O930" i="2"/>
  <c r="C934" i="2"/>
  <c r="D934" i="2"/>
  <c r="I934" i="2"/>
  <c r="J934" i="2"/>
  <c r="O934" i="2"/>
  <c r="P934" i="2"/>
  <c r="C937" i="2"/>
  <c r="E937" i="2"/>
  <c r="I937" i="2"/>
  <c r="K937" i="2"/>
  <c r="O937" i="2"/>
  <c r="Q937" i="2"/>
  <c r="C942" i="2"/>
  <c r="E942" i="2"/>
  <c r="I942" i="2"/>
  <c r="K942" i="2"/>
  <c r="O942" i="2"/>
  <c r="Q942" i="2"/>
  <c r="C946" i="2"/>
  <c r="E946" i="2"/>
  <c r="I946" i="2"/>
  <c r="K946" i="2"/>
  <c r="O946" i="2"/>
  <c r="Q946" i="2"/>
  <c r="C949" i="2"/>
  <c r="E949" i="2"/>
  <c r="I949" i="2"/>
  <c r="K949" i="2"/>
  <c r="O949" i="2"/>
  <c r="Q949" i="2"/>
  <c r="C955" i="2"/>
  <c r="E955" i="2"/>
  <c r="I955" i="2"/>
  <c r="K955" i="2"/>
  <c r="O955" i="2"/>
  <c r="Q955" i="2"/>
  <c r="C959" i="2"/>
  <c r="E959" i="2"/>
  <c r="I959" i="2"/>
  <c r="K959" i="2"/>
  <c r="O959" i="2"/>
  <c r="Q959" i="2"/>
  <c r="C964" i="2"/>
  <c r="D964" i="2"/>
  <c r="D967" i="2" s="1"/>
  <c r="I964" i="2"/>
  <c r="J964" i="2"/>
  <c r="O964" i="2"/>
  <c r="P964" i="2"/>
  <c r="C965" i="2"/>
  <c r="D965" i="2"/>
  <c r="C967" i="2" s="1"/>
  <c r="I965" i="2"/>
  <c r="J965" i="2"/>
  <c r="I967" i="2" s="1"/>
  <c r="O965" i="2"/>
  <c r="P965" i="2"/>
  <c r="O967" i="2" s="1"/>
  <c r="J967" i="2"/>
  <c r="P967" i="2"/>
  <c r="C969" i="2"/>
  <c r="C970" i="2" s="1"/>
  <c r="D969" i="2"/>
  <c r="D970" i="2" s="1"/>
  <c r="I969" i="2"/>
  <c r="J969" i="2"/>
  <c r="O969" i="2"/>
  <c r="O970" i="2" s="1"/>
  <c r="P969" i="2"/>
  <c r="P970" i="2" s="1"/>
  <c r="I970" i="2"/>
  <c r="J970" i="2"/>
  <c r="I971" i="2" s="1"/>
  <c r="C974" i="2"/>
  <c r="D974" i="2"/>
  <c r="I974" i="2"/>
  <c r="J974" i="2"/>
  <c r="O974" i="2"/>
  <c r="P974" i="2"/>
  <c r="C977" i="2"/>
  <c r="E977" i="2"/>
  <c r="I977" i="2"/>
  <c r="K977" i="2"/>
  <c r="O977" i="2"/>
  <c r="Q977" i="2"/>
  <c r="C982" i="2"/>
  <c r="E982" i="2"/>
  <c r="I982" i="2"/>
  <c r="K982" i="2"/>
  <c r="O982" i="2"/>
  <c r="Q982" i="2"/>
  <c r="C986" i="2"/>
  <c r="E986" i="2"/>
  <c r="I986" i="2"/>
  <c r="K986" i="2"/>
  <c r="O986" i="2"/>
  <c r="Q986" i="2"/>
  <c r="C989" i="2"/>
  <c r="E989" i="2"/>
  <c r="I989" i="2"/>
  <c r="K989" i="2"/>
  <c r="O989" i="2"/>
  <c r="Q989" i="2"/>
  <c r="C995" i="2"/>
  <c r="E995" i="2"/>
  <c r="I995" i="2"/>
  <c r="K995" i="2"/>
  <c r="O995" i="2"/>
  <c r="Q995" i="2"/>
  <c r="C999" i="2"/>
  <c r="E999" i="2"/>
  <c r="I999" i="2"/>
  <c r="K999" i="2"/>
  <c r="O999" i="2"/>
  <c r="Q999" i="2"/>
  <c r="C1004" i="2"/>
  <c r="D1004" i="2"/>
  <c r="I1004" i="2"/>
  <c r="I1007" i="2" s="1"/>
  <c r="J1004" i="2"/>
  <c r="O1004" i="2"/>
  <c r="P1004" i="2"/>
  <c r="C1005" i="2"/>
  <c r="D1007" i="2" s="1"/>
  <c r="D1005" i="2"/>
  <c r="I1005" i="2"/>
  <c r="J1007" i="2" s="1"/>
  <c r="J1005" i="2"/>
  <c r="O1005" i="2"/>
  <c r="P1007" i="2" s="1"/>
  <c r="P1013" i="2" s="1"/>
  <c r="P1005" i="2"/>
  <c r="C1007" i="2"/>
  <c r="O1007" i="2"/>
  <c r="O1013" i="2" s="1"/>
  <c r="C1009" i="2"/>
  <c r="C1010" i="2" s="1"/>
  <c r="D1009" i="2"/>
  <c r="D1010" i="2" s="1"/>
  <c r="I1009" i="2"/>
  <c r="J1009" i="2"/>
  <c r="O1009" i="2"/>
  <c r="P1009" i="2"/>
  <c r="I1010" i="2"/>
  <c r="I1011" i="2" s="1"/>
  <c r="J1010" i="2"/>
  <c r="O1010" i="2"/>
  <c r="P1010" i="2"/>
  <c r="O1011" i="2"/>
  <c r="C1014" i="2"/>
  <c r="D1014" i="2"/>
  <c r="I1014" i="2"/>
  <c r="J1014" i="2"/>
  <c r="O1014" i="2"/>
  <c r="P1014" i="2"/>
  <c r="C1017" i="2"/>
  <c r="E1017" i="2"/>
  <c r="I1017" i="2"/>
  <c r="K1017" i="2"/>
  <c r="O1017" i="2"/>
  <c r="Q1017" i="2"/>
  <c r="C1022" i="2"/>
  <c r="E1022" i="2"/>
  <c r="I1022" i="2"/>
  <c r="K1022" i="2"/>
  <c r="O1022" i="2"/>
  <c r="Q1022" i="2"/>
  <c r="C1026" i="2"/>
  <c r="E1026" i="2"/>
  <c r="I1026" i="2"/>
  <c r="K1026" i="2"/>
  <c r="O1026" i="2"/>
  <c r="Q1026" i="2"/>
  <c r="C1029" i="2"/>
  <c r="E1029" i="2"/>
  <c r="I1029" i="2"/>
  <c r="K1029" i="2"/>
  <c r="O1029" i="2"/>
  <c r="Q1029" i="2"/>
  <c r="C1035" i="2"/>
  <c r="E1035" i="2"/>
  <c r="I1035" i="2"/>
  <c r="K1035" i="2"/>
  <c r="O1035" i="2"/>
  <c r="Q1035" i="2"/>
  <c r="C1039" i="2"/>
  <c r="E1039" i="2"/>
  <c r="I1039" i="2"/>
  <c r="K1039" i="2"/>
  <c r="O1039" i="2"/>
  <c r="Q1039" i="2"/>
  <c r="D3" i="2"/>
  <c r="E29" i="2" s="1"/>
  <c r="C3" i="2"/>
  <c r="C29" i="2" s="1"/>
  <c r="Q1395" i="2"/>
  <c r="O1395" i="2"/>
  <c r="K1395" i="2"/>
  <c r="I1395" i="2"/>
  <c r="E1395" i="2"/>
  <c r="C1395" i="2"/>
  <c r="Q1389" i="2"/>
  <c r="O1389" i="2"/>
  <c r="K1389" i="2"/>
  <c r="I1389" i="2"/>
  <c r="E1389" i="2"/>
  <c r="C1389" i="2"/>
  <c r="Q1382" i="2"/>
  <c r="O1382" i="2"/>
  <c r="K1382" i="2"/>
  <c r="I1382" i="2"/>
  <c r="E1382" i="2"/>
  <c r="C1382" i="2"/>
  <c r="Q1377" i="2"/>
  <c r="O1377" i="2"/>
  <c r="K1377" i="2"/>
  <c r="I1377" i="2"/>
  <c r="E1377" i="2"/>
  <c r="C1377" i="2"/>
  <c r="Q1355" i="2"/>
  <c r="O1355" i="2"/>
  <c r="K1355" i="2"/>
  <c r="I1355" i="2"/>
  <c r="E1355" i="2"/>
  <c r="C1355" i="2"/>
  <c r="Q1349" i="2"/>
  <c r="O1349" i="2"/>
  <c r="K1349" i="2"/>
  <c r="I1349" i="2"/>
  <c r="E1349" i="2"/>
  <c r="C1349" i="2"/>
  <c r="Q1342" i="2"/>
  <c r="O1342" i="2"/>
  <c r="K1342" i="2"/>
  <c r="I1342" i="2"/>
  <c r="E1342" i="2"/>
  <c r="C1342" i="2"/>
  <c r="Q1337" i="2"/>
  <c r="O1337" i="2"/>
  <c r="K1337" i="2"/>
  <c r="I1337" i="2"/>
  <c r="E1337" i="2"/>
  <c r="C1337" i="2"/>
  <c r="Q1315" i="2"/>
  <c r="O1315" i="2"/>
  <c r="K1315" i="2"/>
  <c r="I1315" i="2"/>
  <c r="E1315" i="2"/>
  <c r="C1315" i="2"/>
  <c r="Q1309" i="2"/>
  <c r="O1309" i="2"/>
  <c r="K1309" i="2"/>
  <c r="I1309" i="2"/>
  <c r="E1309" i="2"/>
  <c r="C1309" i="2"/>
  <c r="Q1302" i="2"/>
  <c r="O1302" i="2"/>
  <c r="K1302" i="2"/>
  <c r="I1302" i="2"/>
  <c r="E1302" i="2"/>
  <c r="C1302" i="2"/>
  <c r="Q1297" i="2"/>
  <c r="O1297" i="2"/>
  <c r="K1297" i="2"/>
  <c r="I1297" i="2"/>
  <c r="E1297" i="2"/>
  <c r="C1297" i="2"/>
  <c r="Q1275" i="2"/>
  <c r="O1275" i="2"/>
  <c r="K1275" i="2"/>
  <c r="I1275" i="2"/>
  <c r="E1275" i="2"/>
  <c r="C1275" i="2"/>
  <c r="Q1269" i="2"/>
  <c r="O1269" i="2"/>
  <c r="K1269" i="2"/>
  <c r="I1269" i="2"/>
  <c r="E1269" i="2"/>
  <c r="C1269" i="2"/>
  <c r="Q1262" i="2"/>
  <c r="O1262" i="2"/>
  <c r="K1262" i="2"/>
  <c r="I1262" i="2"/>
  <c r="E1262" i="2"/>
  <c r="C1262" i="2"/>
  <c r="Q1257" i="2"/>
  <c r="O1257" i="2"/>
  <c r="K1257" i="2"/>
  <c r="I1257" i="2"/>
  <c r="E1257" i="2"/>
  <c r="C1257" i="2"/>
  <c r="Q1235" i="2"/>
  <c r="O1235" i="2"/>
  <c r="K1235" i="2"/>
  <c r="I1235" i="2"/>
  <c r="E1235" i="2"/>
  <c r="C1235" i="2"/>
  <c r="Q1229" i="2"/>
  <c r="O1229" i="2"/>
  <c r="K1229" i="2"/>
  <c r="I1229" i="2"/>
  <c r="E1229" i="2"/>
  <c r="C1229" i="2"/>
  <c r="Q1222" i="2"/>
  <c r="O1222" i="2"/>
  <c r="K1222" i="2"/>
  <c r="I1222" i="2"/>
  <c r="E1222" i="2"/>
  <c r="C1222" i="2"/>
  <c r="Q1217" i="2"/>
  <c r="O1217" i="2"/>
  <c r="K1217" i="2"/>
  <c r="I1217" i="2"/>
  <c r="E1217" i="2"/>
  <c r="C1217" i="2"/>
  <c r="Q1195" i="2"/>
  <c r="O1195" i="2"/>
  <c r="K1195" i="2"/>
  <c r="I1195" i="2"/>
  <c r="E1195" i="2"/>
  <c r="C1195" i="2"/>
  <c r="Q1189" i="2"/>
  <c r="O1189" i="2"/>
  <c r="K1189" i="2"/>
  <c r="I1189" i="2"/>
  <c r="E1189" i="2"/>
  <c r="C1189" i="2"/>
  <c r="Q1182" i="2"/>
  <c r="O1182" i="2"/>
  <c r="K1182" i="2"/>
  <c r="I1182" i="2"/>
  <c r="E1182" i="2"/>
  <c r="C1182" i="2"/>
  <c r="Q1177" i="2"/>
  <c r="O1177" i="2"/>
  <c r="K1177" i="2"/>
  <c r="I1177" i="2"/>
  <c r="E1177" i="2"/>
  <c r="C1177" i="2"/>
  <c r="Q1155" i="2"/>
  <c r="O1155" i="2"/>
  <c r="K1155" i="2"/>
  <c r="I1155" i="2"/>
  <c r="E1155" i="2"/>
  <c r="C1155" i="2"/>
  <c r="Q1149" i="2"/>
  <c r="O1149" i="2"/>
  <c r="K1149" i="2"/>
  <c r="I1149" i="2"/>
  <c r="E1149" i="2"/>
  <c r="C1149" i="2"/>
  <c r="Q1142" i="2"/>
  <c r="O1142" i="2"/>
  <c r="K1142" i="2"/>
  <c r="I1142" i="2"/>
  <c r="E1142" i="2"/>
  <c r="C1142" i="2"/>
  <c r="Q1137" i="2"/>
  <c r="O1137" i="2"/>
  <c r="K1137" i="2"/>
  <c r="I1137" i="2"/>
  <c r="E1137" i="2"/>
  <c r="C1137" i="2"/>
  <c r="Q1115" i="2"/>
  <c r="O1115" i="2"/>
  <c r="K1115" i="2"/>
  <c r="I1115" i="2"/>
  <c r="E1115" i="2"/>
  <c r="C1115" i="2"/>
  <c r="Q1109" i="2"/>
  <c r="O1109" i="2"/>
  <c r="K1109" i="2"/>
  <c r="I1109" i="2"/>
  <c r="E1109" i="2"/>
  <c r="C1109" i="2"/>
  <c r="Q1102" i="2"/>
  <c r="O1102" i="2"/>
  <c r="K1102" i="2"/>
  <c r="I1102" i="2"/>
  <c r="E1102" i="2"/>
  <c r="C1102" i="2"/>
  <c r="Q1097" i="2"/>
  <c r="O1097" i="2"/>
  <c r="K1097" i="2"/>
  <c r="I1097" i="2"/>
  <c r="E1097" i="2"/>
  <c r="C1097" i="2"/>
  <c r="Q1075" i="2"/>
  <c r="O1075" i="2"/>
  <c r="K1075" i="2"/>
  <c r="I1075" i="2"/>
  <c r="E1075" i="2"/>
  <c r="C1075" i="2"/>
  <c r="Q1069" i="2"/>
  <c r="O1069" i="2"/>
  <c r="K1069" i="2"/>
  <c r="I1069" i="2"/>
  <c r="E1069" i="2"/>
  <c r="C1069" i="2"/>
  <c r="Q1062" i="2"/>
  <c r="O1062" i="2"/>
  <c r="K1062" i="2"/>
  <c r="I1062" i="2"/>
  <c r="E1062" i="2"/>
  <c r="C1062" i="2"/>
  <c r="Q1057" i="2"/>
  <c r="O1057" i="2"/>
  <c r="K1057" i="2"/>
  <c r="I1057" i="2"/>
  <c r="E1057" i="2"/>
  <c r="C1057" i="2"/>
  <c r="E35" i="2"/>
  <c r="C35" i="2"/>
  <c r="E22" i="2"/>
  <c r="C22" i="2"/>
  <c r="Q109" i="2" l="1"/>
  <c r="P94" i="2"/>
  <c r="Q106" i="2"/>
  <c r="J45" i="2"/>
  <c r="I47" i="2" s="1"/>
  <c r="J49" i="2"/>
  <c r="J50" i="2" s="1"/>
  <c r="J54" i="2"/>
  <c r="K69" i="2"/>
  <c r="D887" i="2"/>
  <c r="D527" i="2"/>
  <c r="E509" i="2"/>
  <c r="C497" i="2"/>
  <c r="C509" i="2"/>
  <c r="C506" i="2"/>
  <c r="C484" i="2"/>
  <c r="D484" i="2"/>
  <c r="C494" i="2"/>
  <c r="E497" i="2"/>
  <c r="D494" i="2"/>
  <c r="E519" i="2"/>
  <c r="C519" i="2"/>
  <c r="C485" i="2"/>
  <c r="E506" i="2"/>
  <c r="D485" i="2"/>
  <c r="I767" i="2"/>
  <c r="P487" i="2"/>
  <c r="O567" i="2"/>
  <c r="O647" i="2"/>
  <c r="C651" i="2"/>
  <c r="O727" i="2"/>
  <c r="C731" i="2"/>
  <c r="P607" i="2"/>
  <c r="P767" i="2"/>
  <c r="D767" i="2"/>
  <c r="I891" i="2"/>
  <c r="O549" i="2"/>
  <c r="O525" i="2"/>
  <c r="Q546" i="2"/>
  <c r="P525" i="2"/>
  <c r="Q549" i="2"/>
  <c r="P524" i="2"/>
  <c r="Q537" i="2"/>
  <c r="P534" i="2"/>
  <c r="O524" i="2"/>
  <c r="O537" i="2"/>
  <c r="Q559" i="2"/>
  <c r="O534" i="2"/>
  <c r="O559" i="2"/>
  <c r="E226" i="2"/>
  <c r="D214" i="2"/>
  <c r="D204" i="2"/>
  <c r="E217" i="2"/>
  <c r="C239" i="2"/>
  <c r="C214" i="2"/>
  <c r="C229" i="2"/>
  <c r="C205" i="2"/>
  <c r="C217" i="2"/>
  <c r="C204" i="2"/>
  <c r="C207" i="2" s="1"/>
  <c r="E239" i="2"/>
  <c r="C226" i="2"/>
  <c r="P165" i="2"/>
  <c r="Q189" i="2"/>
  <c r="P167" i="2"/>
  <c r="O186" i="2"/>
  <c r="O164" i="2"/>
  <c r="O174" i="2"/>
  <c r="J164" i="2"/>
  <c r="K177" i="2"/>
  <c r="K189" i="2"/>
  <c r="K186" i="2"/>
  <c r="J174" i="2"/>
  <c r="J165" i="2"/>
  <c r="I165" i="2"/>
  <c r="I174" i="2"/>
  <c r="K199" i="2"/>
  <c r="I186" i="2"/>
  <c r="I199" i="2"/>
  <c r="I164" i="2"/>
  <c r="C167" i="2"/>
  <c r="E189" i="2"/>
  <c r="D164" i="2"/>
  <c r="D174" i="2"/>
  <c r="E177" i="2"/>
  <c r="E199" i="2"/>
  <c r="C177" i="2"/>
  <c r="C174" i="2"/>
  <c r="C199" i="2"/>
  <c r="C165" i="2"/>
  <c r="C186" i="2"/>
  <c r="P125" i="2"/>
  <c r="P134" i="2"/>
  <c r="O125" i="2"/>
  <c r="P127" i="2" s="1"/>
  <c r="O149" i="2"/>
  <c r="O146" i="2"/>
  <c r="O124" i="2"/>
  <c r="O137" i="2"/>
  <c r="O134" i="2"/>
  <c r="K146" i="2"/>
  <c r="J124" i="2"/>
  <c r="J127" i="2" s="1"/>
  <c r="K137" i="2"/>
  <c r="K149" i="2"/>
  <c r="J134" i="2"/>
  <c r="J125" i="2"/>
  <c r="I134" i="2"/>
  <c r="I146" i="2"/>
  <c r="K159" i="2"/>
  <c r="I124" i="2"/>
  <c r="D134" i="2"/>
  <c r="D124" i="2"/>
  <c r="E149" i="2"/>
  <c r="E137" i="2"/>
  <c r="C137" i="2"/>
  <c r="C134" i="2"/>
  <c r="C159" i="2"/>
  <c r="C149" i="2"/>
  <c r="C124" i="2"/>
  <c r="C127" i="2" s="1"/>
  <c r="E159" i="2"/>
  <c r="C146" i="2"/>
  <c r="C125" i="2"/>
  <c r="D444" i="2"/>
  <c r="E466" i="2"/>
  <c r="D445" i="2"/>
  <c r="E457" i="2"/>
  <c r="D454" i="2"/>
  <c r="E479" i="2"/>
  <c r="C457" i="2"/>
  <c r="C445" i="2"/>
  <c r="C479" i="2"/>
  <c r="C466" i="2"/>
  <c r="C469" i="2"/>
  <c r="C444" i="2"/>
  <c r="C454" i="2"/>
  <c r="O85" i="2"/>
  <c r="P87" i="2" s="1"/>
  <c r="O97" i="2"/>
  <c r="O109" i="2"/>
  <c r="O84" i="2"/>
  <c r="O87" i="2" s="1"/>
  <c r="O94" i="2"/>
  <c r="J414" i="2"/>
  <c r="K426" i="2"/>
  <c r="K417" i="2"/>
  <c r="J404" i="2"/>
  <c r="J405" i="2"/>
  <c r="K429" i="2"/>
  <c r="K439" i="2"/>
  <c r="I405" i="2"/>
  <c r="I426" i="2"/>
  <c r="I404" i="2"/>
  <c r="E426" i="2"/>
  <c r="D404" i="2"/>
  <c r="E417" i="2"/>
  <c r="E439" i="2"/>
  <c r="C404" i="2"/>
  <c r="C407" i="2" s="1"/>
  <c r="C439" i="2"/>
  <c r="C417" i="2"/>
  <c r="D407" i="2"/>
  <c r="C429" i="2"/>
  <c r="Q389" i="2"/>
  <c r="Q399" i="2"/>
  <c r="O365" i="2"/>
  <c r="P367" i="2" s="1"/>
  <c r="O399" i="2"/>
  <c r="O389" i="2"/>
  <c r="O386" i="2"/>
  <c r="O364" i="2"/>
  <c r="O367" i="2" s="1"/>
  <c r="Q469" i="2"/>
  <c r="P444" i="2"/>
  <c r="P454" i="2"/>
  <c r="P445" i="2"/>
  <c r="O447" i="2" s="1"/>
  <c r="O445" i="2"/>
  <c r="O454" i="2"/>
  <c r="Q479" i="2"/>
  <c r="O466" i="2"/>
  <c r="I365" i="2"/>
  <c r="J367" i="2" s="1"/>
  <c r="I389" i="2"/>
  <c r="I374" i="2"/>
  <c r="I364" i="2"/>
  <c r="I367" i="2" s="1"/>
  <c r="I386" i="2"/>
  <c r="K399" i="2"/>
  <c r="I399" i="2"/>
  <c r="C371" i="2"/>
  <c r="E389" i="2"/>
  <c r="E377" i="2"/>
  <c r="C377" i="2"/>
  <c r="C365" i="2"/>
  <c r="D367" i="2" s="1"/>
  <c r="D373" i="2" s="1"/>
  <c r="C389" i="2"/>
  <c r="E399" i="2"/>
  <c r="C399" i="2"/>
  <c r="C364" i="2"/>
  <c r="C367" i="2" s="1"/>
  <c r="C373" i="2" s="1"/>
  <c r="C386" i="2"/>
  <c r="C374" i="2"/>
  <c r="Q346" i="2"/>
  <c r="P334" i="2"/>
  <c r="Q337" i="2"/>
  <c r="P324" i="2"/>
  <c r="O337" i="2"/>
  <c r="O349" i="2"/>
  <c r="O324" i="2"/>
  <c r="O327" i="2" s="1"/>
  <c r="O334" i="2"/>
  <c r="Q359" i="2"/>
  <c r="O325" i="2"/>
  <c r="J334" i="2"/>
  <c r="J325" i="2"/>
  <c r="I324" i="2"/>
  <c r="I349" i="2"/>
  <c r="I337" i="2"/>
  <c r="J327" i="2"/>
  <c r="D334" i="2"/>
  <c r="D324" i="2"/>
  <c r="E337" i="2"/>
  <c r="E346" i="2"/>
  <c r="D325" i="2"/>
  <c r="C325" i="2"/>
  <c r="C349" i="2"/>
  <c r="C324" i="2"/>
  <c r="C334" i="2"/>
  <c r="J294" i="2"/>
  <c r="J285" i="2"/>
  <c r="I287" i="2" s="1"/>
  <c r="J287" i="2"/>
  <c r="I319" i="2"/>
  <c r="D284" i="2"/>
  <c r="D287" i="2" s="1"/>
  <c r="P285" i="2"/>
  <c r="P294" i="2"/>
  <c r="P284" i="2"/>
  <c r="Q306" i="2"/>
  <c r="R306" i="2" s="1"/>
  <c r="O306" i="2"/>
  <c r="O284" i="2"/>
  <c r="O294" i="2"/>
  <c r="P287" i="2"/>
  <c r="O297" i="2"/>
  <c r="C284" i="2"/>
  <c r="C287" i="2" s="1"/>
  <c r="E319" i="2"/>
  <c r="F319" i="2" s="1"/>
  <c r="C297" i="2"/>
  <c r="C294" i="2"/>
  <c r="K469" i="2"/>
  <c r="J454" i="2"/>
  <c r="K457" i="2"/>
  <c r="J444" i="2"/>
  <c r="K466" i="2"/>
  <c r="J445" i="2"/>
  <c r="I457" i="2"/>
  <c r="I444" i="2"/>
  <c r="K479" i="2"/>
  <c r="I479" i="2"/>
  <c r="I454" i="2"/>
  <c r="I466" i="2"/>
  <c r="I445" i="2"/>
  <c r="P245" i="2"/>
  <c r="Q269" i="2"/>
  <c r="Q257" i="2"/>
  <c r="P254" i="2"/>
  <c r="P244" i="2"/>
  <c r="O244" i="2"/>
  <c r="O254" i="2"/>
  <c r="O269" i="2"/>
  <c r="O245" i="2"/>
  <c r="O266" i="2"/>
  <c r="O257" i="2"/>
  <c r="K266" i="2"/>
  <c r="J245" i="2"/>
  <c r="I247" i="2" s="1"/>
  <c r="J254" i="2"/>
  <c r="K257" i="2"/>
  <c r="K269" i="2"/>
  <c r="J244" i="2"/>
  <c r="I266" i="2"/>
  <c r="I245" i="2"/>
  <c r="C269" i="2"/>
  <c r="C266" i="2"/>
  <c r="D266" i="2" s="1"/>
  <c r="E266" i="2"/>
  <c r="D245" i="2"/>
  <c r="E269" i="2"/>
  <c r="C245" i="2"/>
  <c r="D247" i="2" s="1"/>
  <c r="E279" i="2"/>
  <c r="C257" i="2"/>
  <c r="C244" i="2"/>
  <c r="C279" i="2"/>
  <c r="C254" i="2"/>
  <c r="Q226" i="2"/>
  <c r="O207" i="2"/>
  <c r="P204" i="2"/>
  <c r="P207" i="2" s="1"/>
  <c r="O239" i="2"/>
  <c r="I211" i="2"/>
  <c r="J205" i="2"/>
  <c r="K229" i="2"/>
  <c r="I229" i="2"/>
  <c r="I205" i="2"/>
  <c r="J207" i="2" s="1"/>
  <c r="I217" i="2"/>
  <c r="K239" i="2"/>
  <c r="I204" i="2"/>
  <c r="I239" i="2"/>
  <c r="D733" i="2"/>
  <c r="I653" i="2"/>
  <c r="I573" i="2"/>
  <c r="I578" i="2" s="1"/>
  <c r="C571" i="2"/>
  <c r="I451" i="2"/>
  <c r="C211" i="2"/>
  <c r="J84" i="2"/>
  <c r="J94" i="2"/>
  <c r="I85" i="2"/>
  <c r="I94" i="2"/>
  <c r="I119" i="2"/>
  <c r="I106" i="2"/>
  <c r="D85" i="2"/>
  <c r="E109" i="2"/>
  <c r="D84" i="2"/>
  <c r="D87" i="2" s="1"/>
  <c r="D94" i="2"/>
  <c r="E97" i="2"/>
  <c r="E119" i="2"/>
  <c r="C97" i="2"/>
  <c r="C94" i="2"/>
  <c r="C119" i="2"/>
  <c r="C84" i="2"/>
  <c r="C109" i="2"/>
  <c r="C106" i="2"/>
  <c r="P44" i="2"/>
  <c r="P45" i="2"/>
  <c r="Q69" i="2"/>
  <c r="Q66" i="2"/>
  <c r="Q79" i="2"/>
  <c r="O54" i="2"/>
  <c r="O79" i="2"/>
  <c r="O57" i="2"/>
  <c r="O45" i="2"/>
  <c r="O69" i="2"/>
  <c r="O44" i="2"/>
  <c r="O66" i="2"/>
  <c r="P66" i="2" s="1"/>
  <c r="I50" i="2"/>
  <c r="I69" i="2"/>
  <c r="D45" i="2"/>
  <c r="D54" i="2"/>
  <c r="E69" i="2"/>
  <c r="D44" i="2"/>
  <c r="D47" i="2" s="1"/>
  <c r="E57" i="2"/>
  <c r="C79" i="2"/>
  <c r="C57" i="2"/>
  <c r="C54" i="2"/>
  <c r="C44" i="2"/>
  <c r="E79" i="2"/>
  <c r="C50" i="2"/>
  <c r="C51" i="2" s="1"/>
  <c r="C69" i="2"/>
  <c r="C66" i="2"/>
  <c r="Q17" i="2"/>
  <c r="P4" i="2"/>
  <c r="Q29" i="2"/>
  <c r="P5" i="2"/>
  <c r="Q26" i="2"/>
  <c r="O4" i="2"/>
  <c r="O26" i="2"/>
  <c r="Q39" i="2"/>
  <c r="O5" i="2"/>
  <c r="O39" i="2"/>
  <c r="O29" i="2"/>
  <c r="O10" i="2"/>
  <c r="O11" i="2" s="1"/>
  <c r="O17" i="2"/>
  <c r="J4" i="2"/>
  <c r="K29" i="2"/>
  <c r="J5" i="2"/>
  <c r="K26" i="2"/>
  <c r="K39" i="2"/>
  <c r="L39" i="2" s="1"/>
  <c r="I4" i="2"/>
  <c r="I26" i="2"/>
  <c r="J26" i="2" s="1"/>
  <c r="I39" i="2"/>
  <c r="J39" i="2" s="1"/>
  <c r="I5" i="2"/>
  <c r="I10" i="2"/>
  <c r="I11" i="2" s="1"/>
  <c r="I17" i="2"/>
  <c r="I29" i="2"/>
  <c r="P410" i="2"/>
  <c r="Q429" i="2"/>
  <c r="Q417" i="2"/>
  <c r="Q426" i="2"/>
  <c r="O429" i="2"/>
  <c r="O410" i="2"/>
  <c r="O417" i="2"/>
  <c r="O405" i="2"/>
  <c r="P407" i="2" s="1"/>
  <c r="Q439" i="2"/>
  <c r="O439" i="2"/>
  <c r="O426" i="2"/>
  <c r="O404" i="2"/>
  <c r="O407" i="2" s="1"/>
  <c r="I131" i="2"/>
  <c r="I491" i="2"/>
  <c r="C531" i="2"/>
  <c r="D533" i="2" s="1"/>
  <c r="J573" i="2"/>
  <c r="K590" i="2" s="1"/>
  <c r="I607" i="2"/>
  <c r="D653" i="2"/>
  <c r="E658" i="2" s="1"/>
  <c r="C687" i="2"/>
  <c r="C693" i="2" s="1"/>
  <c r="I731" i="2"/>
  <c r="I733" i="2" s="1"/>
  <c r="C807" i="2"/>
  <c r="C813" i="2" s="1"/>
  <c r="C251" i="2"/>
  <c r="J47" i="2"/>
  <c r="I87" i="2"/>
  <c r="O131" i="2"/>
  <c r="I251" i="2"/>
  <c r="C291" i="2"/>
  <c r="I531" i="2"/>
  <c r="I533" i="2" s="1"/>
  <c r="P567" i="2"/>
  <c r="O607" i="2"/>
  <c r="C611" i="2"/>
  <c r="D613" i="2" s="1"/>
  <c r="J647" i="2"/>
  <c r="J653" i="2" s="1"/>
  <c r="L660" i="2" s="1"/>
  <c r="I687" i="2"/>
  <c r="I693" i="2" s="1"/>
  <c r="I710" i="2" s="1"/>
  <c r="O731" i="2"/>
  <c r="O733" i="2" s="1"/>
  <c r="I807" i="2"/>
  <c r="C887" i="2"/>
  <c r="C771" i="2"/>
  <c r="C91" i="2"/>
  <c r="C171" i="2"/>
  <c r="O251" i="2"/>
  <c r="I291" i="2"/>
  <c r="I331" i="2"/>
  <c r="C411" i="2"/>
  <c r="I487" i="2"/>
  <c r="O531" i="2"/>
  <c r="I611" i="2"/>
  <c r="J613" i="2" s="1"/>
  <c r="K618" i="2" s="1"/>
  <c r="P647" i="2"/>
  <c r="O687" i="2"/>
  <c r="C691" i="2"/>
  <c r="D693" i="2" s="1"/>
  <c r="J727" i="2"/>
  <c r="J733" i="2" s="1"/>
  <c r="K738" i="2" s="1"/>
  <c r="C767" i="2"/>
  <c r="J767" i="2"/>
  <c r="I771" i="2"/>
  <c r="I773" i="2" s="1"/>
  <c r="O807" i="2"/>
  <c r="C811" i="2"/>
  <c r="D813" i="2" s="1"/>
  <c r="J847" i="2"/>
  <c r="I887" i="2"/>
  <c r="I893" i="2" s="1"/>
  <c r="J493" i="2"/>
  <c r="K510" i="2" s="1"/>
  <c r="P687" i="2"/>
  <c r="P807" i="2"/>
  <c r="O847" i="2"/>
  <c r="I91" i="2"/>
  <c r="C131" i="2"/>
  <c r="O291" i="2"/>
  <c r="I411" i="2"/>
  <c r="O487" i="2"/>
  <c r="C491" i="2"/>
  <c r="J527" i="2"/>
  <c r="D567" i="2"/>
  <c r="C607" i="2"/>
  <c r="C613" i="2" s="1"/>
  <c r="I691" i="2"/>
  <c r="J693" i="2" s="1"/>
  <c r="P727" i="2"/>
  <c r="O771" i="2"/>
  <c r="O773" i="2" s="1"/>
  <c r="I811" i="2"/>
  <c r="J813" i="2" s="1"/>
  <c r="P847" i="2"/>
  <c r="O887" i="2"/>
  <c r="O893" i="2" s="1"/>
  <c r="C891" i="2"/>
  <c r="O171" i="2"/>
  <c r="I851" i="2"/>
  <c r="I853" i="2" s="1"/>
  <c r="D10" i="2"/>
  <c r="D14" i="2"/>
  <c r="D5" i="2"/>
  <c r="D4" i="2"/>
  <c r="C10" i="2"/>
  <c r="C14" i="2"/>
  <c r="C4" i="2"/>
  <c r="C5" i="2"/>
  <c r="P893" i="2"/>
  <c r="Q898" i="2" s="1"/>
  <c r="J893" i="2"/>
  <c r="C851" i="2"/>
  <c r="C853" i="2" s="1"/>
  <c r="O851" i="2"/>
  <c r="O853" i="2" s="1"/>
  <c r="O811" i="2"/>
  <c r="D773" i="2"/>
  <c r="E778" i="2" s="1"/>
  <c r="E790" i="2"/>
  <c r="E738" i="2"/>
  <c r="E750" i="2"/>
  <c r="C733" i="2"/>
  <c r="O691" i="2"/>
  <c r="O693" i="2" s="1"/>
  <c r="I658" i="2"/>
  <c r="I670" i="2"/>
  <c r="O651" i="2"/>
  <c r="O653" i="2" s="1"/>
  <c r="K658" i="2"/>
  <c r="C653" i="2"/>
  <c r="O611" i="2"/>
  <c r="I590" i="2"/>
  <c r="J580" i="2"/>
  <c r="K578" i="2"/>
  <c r="L580" i="2"/>
  <c r="O571" i="2"/>
  <c r="O573" i="2" s="1"/>
  <c r="C573" i="2"/>
  <c r="O491" i="2"/>
  <c r="P493" i="2" s="1"/>
  <c r="C451" i="2"/>
  <c r="O451" i="2"/>
  <c r="O371" i="2"/>
  <c r="O331" i="2"/>
  <c r="C331" i="2"/>
  <c r="O211" i="2"/>
  <c r="O213" i="2" s="1"/>
  <c r="I171" i="2"/>
  <c r="O91" i="2"/>
  <c r="O51" i="2"/>
  <c r="Q938" i="2"/>
  <c r="R940" i="2"/>
  <c r="Q950" i="2"/>
  <c r="P940" i="2"/>
  <c r="O950" i="2"/>
  <c r="O938" i="2"/>
  <c r="O940" i="2" s="1"/>
  <c r="O944" i="2" s="1"/>
  <c r="C931" i="2"/>
  <c r="D933" i="2" s="1"/>
  <c r="C933" i="2"/>
  <c r="I933" i="2"/>
  <c r="J933" i="2"/>
  <c r="C971" i="2"/>
  <c r="J973" i="2"/>
  <c r="O971" i="2"/>
  <c r="O973" i="2" s="1"/>
  <c r="C973" i="2"/>
  <c r="P973" i="2"/>
  <c r="I973" i="2"/>
  <c r="D973" i="2"/>
  <c r="I1013" i="2"/>
  <c r="C1011" i="2"/>
  <c r="C1013" i="2" s="1"/>
  <c r="P1020" i="2"/>
  <c r="O1030" i="2"/>
  <c r="O1018" i="2"/>
  <c r="O1020" i="2" s="1"/>
  <c r="O1024" i="2" s="1"/>
  <c r="R1020" i="2"/>
  <c r="Q1030" i="2"/>
  <c r="Q1018" i="2"/>
  <c r="J1013" i="2"/>
  <c r="C17" i="2"/>
  <c r="E17" i="2"/>
  <c r="I51" i="2" l="1"/>
  <c r="I53" i="2" s="1"/>
  <c r="O93" i="2"/>
  <c r="O247" i="2"/>
  <c r="O253" i="2" s="1"/>
  <c r="L590" i="2"/>
  <c r="I493" i="2"/>
  <c r="C487" i="2"/>
  <c r="C493" i="2" s="1"/>
  <c r="C498" i="2" s="1"/>
  <c r="D487" i="2"/>
  <c r="D493" i="2" s="1"/>
  <c r="J333" i="2"/>
  <c r="K338" i="2" s="1"/>
  <c r="P447" i="2"/>
  <c r="C893" i="2"/>
  <c r="J213" i="2"/>
  <c r="K218" i="2" s="1"/>
  <c r="J373" i="2"/>
  <c r="K378" i="2" s="1"/>
  <c r="J53" i="2"/>
  <c r="K70" i="2" s="1"/>
  <c r="O813" i="2"/>
  <c r="O830" i="2" s="1"/>
  <c r="R900" i="2"/>
  <c r="D413" i="2"/>
  <c r="E418" i="2" s="1"/>
  <c r="J7" i="2"/>
  <c r="P613" i="2"/>
  <c r="I327" i="2"/>
  <c r="I333" i="2" s="1"/>
  <c r="P527" i="2"/>
  <c r="O527" i="2"/>
  <c r="O533" i="2" s="1"/>
  <c r="C213" i="2"/>
  <c r="D207" i="2"/>
  <c r="D213" i="2" s="1"/>
  <c r="E230" i="2" s="1"/>
  <c r="O167" i="2"/>
  <c r="O173" i="2" s="1"/>
  <c r="J167" i="2"/>
  <c r="J173" i="2" s="1"/>
  <c r="I167" i="2"/>
  <c r="I173" i="2" s="1"/>
  <c r="L180" i="2" s="1"/>
  <c r="D167" i="2"/>
  <c r="D173" i="2" s="1"/>
  <c r="C173" i="2"/>
  <c r="C190" i="2" s="1"/>
  <c r="O127" i="2"/>
  <c r="O133" i="2" s="1"/>
  <c r="O138" i="2" s="1"/>
  <c r="I127" i="2"/>
  <c r="I133" i="2"/>
  <c r="I150" i="2" s="1"/>
  <c r="D127" i="2"/>
  <c r="C133" i="2"/>
  <c r="D133" i="2"/>
  <c r="E150" i="2" s="1"/>
  <c r="D447" i="2"/>
  <c r="C447" i="2"/>
  <c r="C453" i="2" s="1"/>
  <c r="P93" i="2"/>
  <c r="P100" i="2" s="1"/>
  <c r="J407" i="2"/>
  <c r="J413" i="2" s="1"/>
  <c r="I407" i="2"/>
  <c r="I413" i="2" s="1"/>
  <c r="J420" i="2" s="1"/>
  <c r="C413" i="2"/>
  <c r="C418" i="2" s="1"/>
  <c r="P373" i="2"/>
  <c r="Q378" i="2" s="1"/>
  <c r="P453" i="2"/>
  <c r="Q458" i="2" s="1"/>
  <c r="I373" i="2"/>
  <c r="E390" i="2"/>
  <c r="E378" i="2"/>
  <c r="P327" i="2"/>
  <c r="P333" i="2" s="1"/>
  <c r="Q338" i="2" s="1"/>
  <c r="D327" i="2"/>
  <c r="D333" i="2" s="1"/>
  <c r="E338" i="2" s="1"/>
  <c r="C327" i="2"/>
  <c r="C333" i="2" s="1"/>
  <c r="J293" i="2"/>
  <c r="K298" i="2"/>
  <c r="K310" i="2"/>
  <c r="I293" i="2"/>
  <c r="I298" i="2" s="1"/>
  <c r="C293" i="2"/>
  <c r="C310" i="2" s="1"/>
  <c r="O287" i="2"/>
  <c r="O293" i="2"/>
  <c r="O310" i="2" s="1"/>
  <c r="D293" i="2"/>
  <c r="E310" i="2" s="1"/>
  <c r="I447" i="2"/>
  <c r="I453" i="2" s="1"/>
  <c r="J447" i="2"/>
  <c r="J453" i="2" s="1"/>
  <c r="K458" i="2" s="1"/>
  <c r="P247" i="2"/>
  <c r="P253" i="2" s="1"/>
  <c r="Q258" i="2" s="1"/>
  <c r="J247" i="2"/>
  <c r="I253" i="2"/>
  <c r="I270" i="2" s="1"/>
  <c r="C247" i="2"/>
  <c r="C253" i="2" s="1"/>
  <c r="C270" i="2" s="1"/>
  <c r="D253" i="2"/>
  <c r="E258" i="2" s="1"/>
  <c r="I207" i="2"/>
  <c r="I213" i="2" s="1"/>
  <c r="I218" i="2" s="1"/>
  <c r="K230" i="2"/>
  <c r="Q910" i="2"/>
  <c r="K830" i="2"/>
  <c r="K818" i="2"/>
  <c r="J773" i="2"/>
  <c r="L780" i="2" s="1"/>
  <c r="C773" i="2"/>
  <c r="D780" i="2" s="1"/>
  <c r="K750" i="2"/>
  <c r="K710" i="2"/>
  <c r="K698" i="2"/>
  <c r="L700" i="2"/>
  <c r="I698" i="2"/>
  <c r="I700" i="2" s="1"/>
  <c r="I704" i="2" s="1"/>
  <c r="J700" i="2"/>
  <c r="P693" i="2"/>
  <c r="R700" i="2" s="1"/>
  <c r="J660" i="2"/>
  <c r="I660" i="2"/>
  <c r="I664" i="2" s="1"/>
  <c r="K670" i="2"/>
  <c r="E670" i="2"/>
  <c r="E618" i="2"/>
  <c r="F620" i="2"/>
  <c r="E630" i="2"/>
  <c r="K630" i="2"/>
  <c r="I613" i="2"/>
  <c r="L620" i="2" s="1"/>
  <c r="K580" i="2"/>
  <c r="K584" i="2" s="1"/>
  <c r="D573" i="2"/>
  <c r="F580" i="2" s="1"/>
  <c r="I550" i="2"/>
  <c r="I538" i="2"/>
  <c r="J533" i="2"/>
  <c r="P533" i="2"/>
  <c r="C533" i="2"/>
  <c r="C550" i="2" s="1"/>
  <c r="K498" i="2"/>
  <c r="P293" i="2"/>
  <c r="Q310" i="2" s="1"/>
  <c r="J253" i="2"/>
  <c r="L220" i="2"/>
  <c r="P173" i="2"/>
  <c r="Q190" i="2" s="1"/>
  <c r="J133" i="2"/>
  <c r="J87" i="2"/>
  <c r="J93" i="2" s="1"/>
  <c r="K98" i="2" s="1"/>
  <c r="D93" i="2"/>
  <c r="E98" i="2" s="1"/>
  <c r="C87" i="2"/>
  <c r="C93" i="2" s="1"/>
  <c r="P47" i="2"/>
  <c r="O47" i="2"/>
  <c r="O53" i="2"/>
  <c r="O58" i="2" s="1"/>
  <c r="O150" i="2"/>
  <c r="I93" i="2"/>
  <c r="I70" i="2"/>
  <c r="I58" i="2"/>
  <c r="C47" i="2"/>
  <c r="C53" i="2" s="1"/>
  <c r="C70" i="2" s="1"/>
  <c r="D53" i="2"/>
  <c r="O7" i="2"/>
  <c r="O13" i="2" s="1"/>
  <c r="O30" i="2" s="1"/>
  <c r="P7" i="2"/>
  <c r="P13" i="2" s="1"/>
  <c r="I7" i="2"/>
  <c r="I13" i="2" s="1"/>
  <c r="I30" i="2" s="1"/>
  <c r="J13" i="2"/>
  <c r="O411" i="2"/>
  <c r="P413" i="2" s="1"/>
  <c r="C11" i="2"/>
  <c r="E138" i="2"/>
  <c r="E818" i="2"/>
  <c r="E830" i="2"/>
  <c r="I790" i="2"/>
  <c r="I778" i="2"/>
  <c r="C778" i="2"/>
  <c r="C780" i="2" s="1"/>
  <c r="C784" i="2" s="1"/>
  <c r="I258" i="2"/>
  <c r="I858" i="2"/>
  <c r="I870" i="2"/>
  <c r="E710" i="2"/>
  <c r="E698" i="2"/>
  <c r="O750" i="2"/>
  <c r="O738" i="2"/>
  <c r="O333" i="2"/>
  <c r="O338" i="2" s="1"/>
  <c r="O493" i="2"/>
  <c r="R500" i="2" s="1"/>
  <c r="P573" i="2"/>
  <c r="Q578" i="2" s="1"/>
  <c r="L710" i="2"/>
  <c r="K713" i="2" s="1"/>
  <c r="K717" i="2" s="1"/>
  <c r="D453" i="2"/>
  <c r="E458" i="2" s="1"/>
  <c r="L670" i="2"/>
  <c r="I673" i="2" s="1"/>
  <c r="I677" i="2" s="1"/>
  <c r="D893" i="2"/>
  <c r="J853" i="2"/>
  <c r="J860" i="2" s="1"/>
  <c r="O453" i="2"/>
  <c r="P133" i="2"/>
  <c r="P733" i="2"/>
  <c r="P773" i="2"/>
  <c r="Q778" i="2" s="1"/>
  <c r="D853" i="2"/>
  <c r="E858" i="2" s="1"/>
  <c r="I813" i="2"/>
  <c r="D7" i="2"/>
  <c r="C7" i="2"/>
  <c r="O858" i="2"/>
  <c r="O870" i="2"/>
  <c r="C870" i="2"/>
  <c r="C858" i="2"/>
  <c r="P853" i="2"/>
  <c r="D820" i="2"/>
  <c r="C818" i="2"/>
  <c r="C830" i="2"/>
  <c r="F820" i="2"/>
  <c r="P813" i="2"/>
  <c r="O790" i="2"/>
  <c r="O778" i="2"/>
  <c r="I738" i="2"/>
  <c r="I740" i="2" s="1"/>
  <c r="I744" i="2" s="1"/>
  <c r="J740" i="2"/>
  <c r="I750" i="2"/>
  <c r="L750" i="2" s="1"/>
  <c r="L740" i="2"/>
  <c r="C738" i="2"/>
  <c r="C740" i="2" s="1"/>
  <c r="C744" i="2" s="1"/>
  <c r="C750" i="2"/>
  <c r="F750" i="2" s="1"/>
  <c r="D740" i="2"/>
  <c r="F740" i="2"/>
  <c r="O710" i="2"/>
  <c r="O698" i="2"/>
  <c r="I713" i="2"/>
  <c r="I717" i="2" s="1"/>
  <c r="C698" i="2"/>
  <c r="D700" i="2"/>
  <c r="C710" i="2"/>
  <c r="F700" i="2"/>
  <c r="O670" i="2"/>
  <c r="O658" i="2"/>
  <c r="P653" i="2"/>
  <c r="D660" i="2"/>
  <c r="C658" i="2"/>
  <c r="C660" i="2" s="1"/>
  <c r="C664" i="2" s="1"/>
  <c r="C670" i="2"/>
  <c r="F660" i="2"/>
  <c r="K660" i="2"/>
  <c r="K664" i="2" s="1"/>
  <c r="E660" i="2"/>
  <c r="E664" i="2" s="1"/>
  <c r="Q630" i="2"/>
  <c r="Q618" i="2"/>
  <c r="D620" i="2"/>
  <c r="C630" i="2"/>
  <c r="C618" i="2"/>
  <c r="E620" i="2"/>
  <c r="E624" i="2" s="1"/>
  <c r="O613" i="2"/>
  <c r="P580" i="2"/>
  <c r="O590" i="2"/>
  <c r="O578" i="2"/>
  <c r="K593" i="2"/>
  <c r="K597" i="2" s="1"/>
  <c r="I593" i="2"/>
  <c r="I597" i="2" s="1"/>
  <c r="D580" i="2"/>
  <c r="C590" i="2"/>
  <c r="C578" i="2"/>
  <c r="R580" i="2"/>
  <c r="Q590" i="2"/>
  <c r="R590" i="2" s="1"/>
  <c r="I580" i="2"/>
  <c r="I584" i="2" s="1"/>
  <c r="C538" i="2"/>
  <c r="E550" i="2"/>
  <c r="E538" i="2"/>
  <c r="Q510" i="2"/>
  <c r="Q498" i="2"/>
  <c r="D380" i="2"/>
  <c r="C390" i="2"/>
  <c r="F390" i="2" s="1"/>
  <c r="C378" i="2"/>
  <c r="C380" i="2" s="1"/>
  <c r="C384" i="2" s="1"/>
  <c r="F380" i="2"/>
  <c r="O373" i="2"/>
  <c r="C258" i="2"/>
  <c r="D260" i="2"/>
  <c r="O218" i="2"/>
  <c r="O230" i="2"/>
  <c r="C230" i="2"/>
  <c r="F220" i="2"/>
  <c r="P213" i="2"/>
  <c r="P220" i="2" s="1"/>
  <c r="C150" i="2"/>
  <c r="C138" i="2"/>
  <c r="Q98" i="2"/>
  <c r="O110" i="2"/>
  <c r="O98" i="2"/>
  <c r="P53" i="2"/>
  <c r="J900" i="2"/>
  <c r="I910" i="2"/>
  <c r="I898" i="2"/>
  <c r="I900" i="2" s="1"/>
  <c r="I904" i="2" s="1"/>
  <c r="C898" i="2"/>
  <c r="C910" i="2"/>
  <c r="K898" i="2"/>
  <c r="K910" i="2"/>
  <c r="L900" i="2"/>
  <c r="O898" i="2"/>
  <c r="O900" i="2" s="1"/>
  <c r="O904" i="2" s="1"/>
  <c r="P900" i="2"/>
  <c r="O910" i="2"/>
  <c r="R910" i="2" s="1"/>
  <c r="E938" i="2"/>
  <c r="F940" i="2"/>
  <c r="E950" i="2"/>
  <c r="F950" i="2" s="1"/>
  <c r="L940" i="2"/>
  <c r="K950" i="2"/>
  <c r="L950" i="2" s="1"/>
  <c r="K938" i="2"/>
  <c r="K940" i="2" s="1"/>
  <c r="K944" i="2" s="1"/>
  <c r="R950" i="2"/>
  <c r="D940" i="2"/>
  <c r="C938" i="2"/>
  <c r="C940" i="2" s="1"/>
  <c r="C944" i="2" s="1"/>
  <c r="C950" i="2"/>
  <c r="I950" i="2"/>
  <c r="I938" i="2"/>
  <c r="J940" i="2"/>
  <c r="Q940" i="2"/>
  <c r="Q944" i="2" s="1"/>
  <c r="P980" i="2"/>
  <c r="O990" i="2"/>
  <c r="O978" i="2"/>
  <c r="D980" i="2"/>
  <c r="C978" i="2"/>
  <c r="C990" i="2"/>
  <c r="E978" i="2"/>
  <c r="E980" i="2" s="1"/>
  <c r="E984" i="2" s="1"/>
  <c r="F980" i="2"/>
  <c r="E990" i="2"/>
  <c r="I990" i="2"/>
  <c r="I978" i="2"/>
  <c r="J980" i="2"/>
  <c r="L980" i="2"/>
  <c r="K990" i="2"/>
  <c r="L990" i="2" s="1"/>
  <c r="K978" i="2"/>
  <c r="K980" i="2" s="1"/>
  <c r="K984" i="2" s="1"/>
  <c r="Q978" i="2"/>
  <c r="Q980" i="2" s="1"/>
  <c r="Q984" i="2" s="1"/>
  <c r="R980" i="2"/>
  <c r="Q990" i="2"/>
  <c r="R990" i="2" s="1"/>
  <c r="C1018" i="2"/>
  <c r="C1030" i="2"/>
  <c r="I1018" i="2"/>
  <c r="I1020" i="2" s="1"/>
  <c r="I1024" i="2" s="1"/>
  <c r="I1030" i="2"/>
  <c r="J1020" i="2"/>
  <c r="K1030" i="2"/>
  <c r="L1030" i="2" s="1"/>
  <c r="L1020" i="2"/>
  <c r="K1018" i="2"/>
  <c r="Q1020" i="2"/>
  <c r="Q1024" i="2" s="1"/>
  <c r="D1013" i="2"/>
  <c r="R1030" i="2"/>
  <c r="C26" i="2"/>
  <c r="C39" i="2"/>
  <c r="E39" i="2"/>
  <c r="R100" i="2" l="1"/>
  <c r="Q110" i="2"/>
  <c r="O178" i="2"/>
  <c r="P180" i="2"/>
  <c r="O190" i="2"/>
  <c r="K418" i="2"/>
  <c r="K430" i="2"/>
  <c r="I138" i="2"/>
  <c r="L260" i="2"/>
  <c r="L140" i="2"/>
  <c r="K350" i="2"/>
  <c r="I300" i="2"/>
  <c r="I304" i="2" s="1"/>
  <c r="F420" i="2"/>
  <c r="F540" i="2"/>
  <c r="L70" i="2"/>
  <c r="K73" i="2" s="1"/>
  <c r="K77" i="2" s="1"/>
  <c r="I498" i="2"/>
  <c r="J500" i="2"/>
  <c r="I510" i="2"/>
  <c r="L510" i="2" s="1"/>
  <c r="J260" i="2"/>
  <c r="E430" i="2"/>
  <c r="D180" i="2"/>
  <c r="J780" i="2"/>
  <c r="I18" i="2"/>
  <c r="Q270" i="2"/>
  <c r="K470" i="2"/>
  <c r="D420" i="2"/>
  <c r="C420" i="2"/>
  <c r="C424" i="2" s="1"/>
  <c r="E870" i="2"/>
  <c r="R180" i="2"/>
  <c r="D540" i="2"/>
  <c r="C620" i="2"/>
  <c r="C624" i="2" s="1"/>
  <c r="Q580" i="2"/>
  <c r="Q584" i="2" s="1"/>
  <c r="Q178" i="2"/>
  <c r="Q180" i="2" s="1"/>
  <c r="Q184" i="2" s="1"/>
  <c r="J20" i="2"/>
  <c r="K110" i="2"/>
  <c r="L500" i="2"/>
  <c r="C510" i="2"/>
  <c r="E510" i="2"/>
  <c r="F500" i="2"/>
  <c r="E498" i="2"/>
  <c r="E500" i="2" s="1"/>
  <c r="E504" i="2" s="1"/>
  <c r="D500" i="2"/>
  <c r="C470" i="2"/>
  <c r="C458" i="2"/>
  <c r="D100" i="2"/>
  <c r="C98" i="2"/>
  <c r="C100" i="2" s="1"/>
  <c r="C104" i="2" s="1"/>
  <c r="C110" i="2"/>
  <c r="K178" i="2"/>
  <c r="K190" i="2"/>
  <c r="E470" i="2"/>
  <c r="F470" i="2" s="1"/>
  <c r="E110" i="2"/>
  <c r="F110" i="2" s="1"/>
  <c r="C113" i="2" s="1"/>
  <c r="C117" i="2" s="1"/>
  <c r="C178" i="2"/>
  <c r="Q470" i="2"/>
  <c r="K58" i="2"/>
  <c r="K60" i="2" s="1"/>
  <c r="K64" i="2" s="1"/>
  <c r="D220" i="2"/>
  <c r="C218" i="2"/>
  <c r="O818" i="2"/>
  <c r="L420" i="2"/>
  <c r="P300" i="2"/>
  <c r="O70" i="2"/>
  <c r="E270" i="2"/>
  <c r="O298" i="2"/>
  <c r="Q390" i="2"/>
  <c r="E740" i="2"/>
  <c r="E744" i="2" s="1"/>
  <c r="F300" i="2"/>
  <c r="J60" i="2"/>
  <c r="R300" i="2"/>
  <c r="J220" i="2"/>
  <c r="Q698" i="2"/>
  <c r="O700" i="2" s="1"/>
  <c r="O704" i="2" s="1"/>
  <c r="F670" i="2"/>
  <c r="D140" i="2"/>
  <c r="C430" i="2"/>
  <c r="F430" i="2" s="1"/>
  <c r="L60" i="2"/>
  <c r="R190" i="2"/>
  <c r="O193" i="2" s="1"/>
  <c r="O197" i="2" s="1"/>
  <c r="J300" i="2"/>
  <c r="I230" i="2"/>
  <c r="L230" i="2" s="1"/>
  <c r="K390" i="2"/>
  <c r="P460" i="2"/>
  <c r="D300" i="2"/>
  <c r="F140" i="2"/>
  <c r="E218" i="2"/>
  <c r="E220" i="2" s="1"/>
  <c r="E224" i="2" s="1"/>
  <c r="O550" i="2"/>
  <c r="O538" i="2"/>
  <c r="F230" i="2"/>
  <c r="C233" i="2" s="1"/>
  <c r="C237" i="2" s="1"/>
  <c r="F180" i="2"/>
  <c r="E178" i="2"/>
  <c r="E180" i="2" s="1"/>
  <c r="E184" i="2" s="1"/>
  <c r="E190" i="2"/>
  <c r="J140" i="2"/>
  <c r="C140" i="2"/>
  <c r="C144" i="2" s="1"/>
  <c r="F460" i="2"/>
  <c r="D460" i="2"/>
  <c r="O458" i="2"/>
  <c r="O460" i="2" s="1"/>
  <c r="O464" i="2" s="1"/>
  <c r="I378" i="2"/>
  <c r="J380" i="2"/>
  <c r="I390" i="2"/>
  <c r="L380" i="2"/>
  <c r="O340" i="2"/>
  <c r="O344" i="2" s="1"/>
  <c r="Q350" i="2"/>
  <c r="R350" i="2" s="1"/>
  <c r="F340" i="2"/>
  <c r="C350" i="2"/>
  <c r="C338" i="2"/>
  <c r="C340" i="2" s="1"/>
  <c r="C344" i="2" s="1"/>
  <c r="D340" i="2"/>
  <c r="L300" i="2"/>
  <c r="K300" i="2"/>
  <c r="K304" i="2" s="1"/>
  <c r="I310" i="2"/>
  <c r="L310" i="2" s="1"/>
  <c r="I313" i="2" s="1"/>
  <c r="I317" i="2" s="1"/>
  <c r="E298" i="2"/>
  <c r="C298" i="2"/>
  <c r="C300" i="2" s="1"/>
  <c r="C304" i="2" s="1"/>
  <c r="F310" i="2"/>
  <c r="C313" i="2" s="1"/>
  <c r="C317" i="2" s="1"/>
  <c r="Q298" i="2"/>
  <c r="L460" i="2"/>
  <c r="J460" i="2"/>
  <c r="I458" i="2"/>
  <c r="K460" i="2" s="1"/>
  <c r="K464" i="2" s="1"/>
  <c r="I470" i="2"/>
  <c r="L470" i="2"/>
  <c r="K473" i="2" s="1"/>
  <c r="K477" i="2" s="1"/>
  <c r="F260" i="2"/>
  <c r="I220" i="2"/>
  <c r="I224" i="2" s="1"/>
  <c r="K220" i="2"/>
  <c r="K224" i="2" s="1"/>
  <c r="F870" i="2"/>
  <c r="E860" i="2"/>
  <c r="E864" i="2" s="1"/>
  <c r="P780" i="2"/>
  <c r="F780" i="2"/>
  <c r="I780" i="2"/>
  <c r="I784" i="2" s="1"/>
  <c r="Q790" i="2"/>
  <c r="R790" i="2" s="1"/>
  <c r="R780" i="2"/>
  <c r="E780" i="2"/>
  <c r="E784" i="2" s="1"/>
  <c r="C790" i="2"/>
  <c r="F790" i="2" s="1"/>
  <c r="E793" i="2" s="1"/>
  <c r="E797" i="2" s="1"/>
  <c r="K778" i="2"/>
  <c r="K790" i="2"/>
  <c r="L790" i="2" s="1"/>
  <c r="I793" i="2" s="1"/>
  <c r="I797" i="2" s="1"/>
  <c r="P700" i="2"/>
  <c r="Q710" i="2"/>
  <c r="R710" i="2" s="1"/>
  <c r="F710" i="2"/>
  <c r="C713" i="2" s="1"/>
  <c r="C717" i="2" s="1"/>
  <c r="K700" i="2"/>
  <c r="K704" i="2" s="1"/>
  <c r="E700" i="2"/>
  <c r="E704" i="2" s="1"/>
  <c r="J620" i="2"/>
  <c r="I630" i="2"/>
  <c r="I618" i="2"/>
  <c r="L630" i="2"/>
  <c r="F630" i="2"/>
  <c r="E633" i="2" s="1"/>
  <c r="E637" i="2" s="1"/>
  <c r="E578" i="2"/>
  <c r="E590" i="2"/>
  <c r="F590" i="2" s="1"/>
  <c r="C580" i="2"/>
  <c r="C584" i="2" s="1"/>
  <c r="Q538" i="2"/>
  <c r="Q550" i="2"/>
  <c r="R540" i="2"/>
  <c r="K538" i="2"/>
  <c r="L540" i="2"/>
  <c r="K550" i="2"/>
  <c r="L550" i="2" s="1"/>
  <c r="P540" i="2"/>
  <c r="J540" i="2"/>
  <c r="E460" i="2"/>
  <c r="E464" i="2" s="1"/>
  <c r="I430" i="2"/>
  <c r="L430" i="2" s="1"/>
  <c r="I418" i="2"/>
  <c r="K420" i="2" s="1"/>
  <c r="K424" i="2" s="1"/>
  <c r="E380" i="2"/>
  <c r="E384" i="2" s="1"/>
  <c r="E350" i="2"/>
  <c r="I338" i="2"/>
  <c r="J340" i="2"/>
  <c r="I350" i="2"/>
  <c r="L350" i="2" s="1"/>
  <c r="O350" i="2"/>
  <c r="P340" i="2"/>
  <c r="L340" i="2"/>
  <c r="R310" i="2"/>
  <c r="Q313" i="2" s="1"/>
  <c r="Q317" i="2" s="1"/>
  <c r="K270" i="2"/>
  <c r="L270" i="2" s="1"/>
  <c r="K273" i="2" s="1"/>
  <c r="K277" i="2" s="1"/>
  <c r="K258" i="2"/>
  <c r="I260" i="2" s="1"/>
  <c r="I264" i="2" s="1"/>
  <c r="P260" i="2"/>
  <c r="O270" i="2"/>
  <c r="O258" i="2"/>
  <c r="R260" i="2"/>
  <c r="F150" i="2"/>
  <c r="E153" i="2" s="1"/>
  <c r="E157" i="2" s="1"/>
  <c r="K138" i="2"/>
  <c r="I140" i="2" s="1"/>
  <c r="I144" i="2" s="1"/>
  <c r="K150" i="2"/>
  <c r="L150" i="2" s="1"/>
  <c r="F100" i="2"/>
  <c r="Q100" i="2"/>
  <c r="Q104" i="2" s="1"/>
  <c r="L100" i="2"/>
  <c r="I110" i="2"/>
  <c r="L110" i="2" s="1"/>
  <c r="J100" i="2"/>
  <c r="I98" i="2"/>
  <c r="C58" i="2"/>
  <c r="D60" i="2"/>
  <c r="F60" i="2"/>
  <c r="E58" i="2"/>
  <c r="E70" i="2"/>
  <c r="F70" i="2" s="1"/>
  <c r="Q18" i="2"/>
  <c r="P20" i="2"/>
  <c r="Q30" i="2"/>
  <c r="R30" i="2" s="1"/>
  <c r="R20" i="2"/>
  <c r="O18" i="2"/>
  <c r="K30" i="2"/>
  <c r="L30" i="2" s="1"/>
  <c r="K33" i="2" s="1"/>
  <c r="K37" i="2" s="1"/>
  <c r="K18" i="2"/>
  <c r="K20" i="2" s="1"/>
  <c r="K24" i="2" s="1"/>
  <c r="L20" i="2"/>
  <c r="Q430" i="2"/>
  <c r="Q418" i="2"/>
  <c r="O413" i="2"/>
  <c r="O430" i="2" s="1"/>
  <c r="C793" i="2"/>
  <c r="C797" i="2" s="1"/>
  <c r="Q150" i="2"/>
  <c r="R150" i="2" s="1"/>
  <c r="Q153" i="2" s="1"/>
  <c r="Q157" i="2" s="1"/>
  <c r="Q138" i="2"/>
  <c r="P140" i="2"/>
  <c r="R140" i="2"/>
  <c r="D860" i="2"/>
  <c r="I830" i="2"/>
  <c r="L830" i="2" s="1"/>
  <c r="I833" i="2" s="1"/>
  <c r="I837" i="2" s="1"/>
  <c r="I818" i="2"/>
  <c r="L820" i="2"/>
  <c r="J820" i="2"/>
  <c r="E910" i="2"/>
  <c r="F910" i="2" s="1"/>
  <c r="C913" i="2" s="1"/>
  <c r="C917" i="2" s="1"/>
  <c r="E898" i="2"/>
  <c r="C900" i="2" s="1"/>
  <c r="C904" i="2" s="1"/>
  <c r="F900" i="2"/>
  <c r="F510" i="2"/>
  <c r="E513" i="2" s="1"/>
  <c r="E517" i="2" s="1"/>
  <c r="K673" i="2"/>
  <c r="K677" i="2" s="1"/>
  <c r="F190" i="2"/>
  <c r="C193" i="2" s="1"/>
  <c r="C197" i="2" s="1"/>
  <c r="R740" i="2"/>
  <c r="Q750" i="2"/>
  <c r="R750" i="2" s="1"/>
  <c r="Q738" i="2"/>
  <c r="Q740" i="2" s="1"/>
  <c r="Q744" i="2" s="1"/>
  <c r="F270" i="2"/>
  <c r="C273" i="2" s="1"/>
  <c r="C277" i="2" s="1"/>
  <c r="R340" i="2"/>
  <c r="P500" i="2"/>
  <c r="K780" i="2"/>
  <c r="K784" i="2" s="1"/>
  <c r="F830" i="2"/>
  <c r="E833" i="2" s="1"/>
  <c r="E837" i="2" s="1"/>
  <c r="Q460" i="2"/>
  <c r="Q464" i="2" s="1"/>
  <c r="C700" i="2"/>
  <c r="C704" i="2" s="1"/>
  <c r="O470" i="2"/>
  <c r="R460" i="2"/>
  <c r="O498" i="2"/>
  <c r="O500" i="2" s="1"/>
  <c r="O504" i="2" s="1"/>
  <c r="E540" i="2"/>
  <c r="E544" i="2" s="1"/>
  <c r="C820" i="2"/>
  <c r="C824" i="2" s="1"/>
  <c r="F860" i="2"/>
  <c r="P740" i="2"/>
  <c r="D900" i="2"/>
  <c r="E260" i="2"/>
  <c r="E264" i="2" s="1"/>
  <c r="O510" i="2"/>
  <c r="R510" i="2" s="1"/>
  <c r="F550" i="2"/>
  <c r="C553" i="2" s="1"/>
  <c r="C557" i="2" s="1"/>
  <c r="K740" i="2"/>
  <c r="K744" i="2" s="1"/>
  <c r="K858" i="2"/>
  <c r="L860" i="2"/>
  <c r="K870" i="2"/>
  <c r="L870" i="2" s="1"/>
  <c r="L910" i="2"/>
  <c r="K913" i="2" s="1"/>
  <c r="K917" i="2" s="1"/>
  <c r="C860" i="2"/>
  <c r="C864" i="2" s="1"/>
  <c r="Q858" i="2"/>
  <c r="Q860" i="2" s="1"/>
  <c r="Q864" i="2" s="1"/>
  <c r="R860" i="2"/>
  <c r="Q870" i="2"/>
  <c r="R870" i="2" s="1"/>
  <c r="P860" i="2"/>
  <c r="C873" i="2"/>
  <c r="C877" i="2" s="1"/>
  <c r="E873" i="2"/>
  <c r="E877" i="2" s="1"/>
  <c r="E820" i="2"/>
  <c r="E824" i="2" s="1"/>
  <c r="Q818" i="2"/>
  <c r="Q820" i="2" s="1"/>
  <c r="Q824" i="2" s="1"/>
  <c r="R820" i="2"/>
  <c r="Q830" i="2"/>
  <c r="R830" i="2" s="1"/>
  <c r="P820" i="2"/>
  <c r="O780" i="2"/>
  <c r="O784" i="2" s="1"/>
  <c r="Q780" i="2"/>
  <c r="Q784" i="2" s="1"/>
  <c r="C753" i="2"/>
  <c r="C757" i="2" s="1"/>
  <c r="E753" i="2"/>
  <c r="E757" i="2" s="1"/>
  <c r="I753" i="2"/>
  <c r="I757" i="2" s="1"/>
  <c r="K753" i="2"/>
  <c r="K757" i="2" s="1"/>
  <c r="E713" i="2"/>
  <c r="E717" i="2" s="1"/>
  <c r="R660" i="2"/>
  <c r="Q670" i="2"/>
  <c r="R670" i="2" s="1"/>
  <c r="Q658" i="2"/>
  <c r="Q660" i="2" s="1"/>
  <c r="Q664" i="2" s="1"/>
  <c r="C673" i="2"/>
  <c r="C677" i="2" s="1"/>
  <c r="E673" i="2"/>
  <c r="E677" i="2" s="1"/>
  <c r="P660" i="2"/>
  <c r="O618" i="2"/>
  <c r="O620" i="2" s="1"/>
  <c r="O624" i="2" s="1"/>
  <c r="P620" i="2"/>
  <c r="O630" i="2"/>
  <c r="R630" i="2" s="1"/>
  <c r="R620" i="2"/>
  <c r="E580" i="2"/>
  <c r="E584" i="2" s="1"/>
  <c r="O580" i="2"/>
  <c r="O584" i="2" s="1"/>
  <c r="O593" i="2"/>
  <c r="O597" i="2" s="1"/>
  <c r="Q593" i="2"/>
  <c r="Q597" i="2" s="1"/>
  <c r="I553" i="2"/>
  <c r="I557" i="2" s="1"/>
  <c r="K553" i="2"/>
  <c r="K557" i="2" s="1"/>
  <c r="C540" i="2"/>
  <c r="C544" i="2" s="1"/>
  <c r="C460" i="2"/>
  <c r="C464" i="2" s="1"/>
  <c r="E433" i="2"/>
  <c r="E437" i="2" s="1"/>
  <c r="C433" i="2"/>
  <c r="C437" i="2" s="1"/>
  <c r="E420" i="2"/>
  <c r="E424" i="2" s="1"/>
  <c r="C393" i="2"/>
  <c r="C397" i="2" s="1"/>
  <c r="E393" i="2"/>
  <c r="E397" i="2" s="1"/>
  <c r="P380" i="2"/>
  <c r="O378" i="2"/>
  <c r="O380" i="2" s="1"/>
  <c r="O384" i="2" s="1"/>
  <c r="O390" i="2"/>
  <c r="R390" i="2" s="1"/>
  <c r="R380" i="2"/>
  <c r="Q340" i="2"/>
  <c r="Q344" i="2" s="1"/>
  <c r="O313" i="2"/>
  <c r="O317" i="2" s="1"/>
  <c r="O300" i="2"/>
  <c r="O304" i="2" s="1"/>
  <c r="C260" i="2"/>
  <c r="C264" i="2" s="1"/>
  <c r="E233" i="2"/>
  <c r="E237" i="2" s="1"/>
  <c r="Q218" i="2"/>
  <c r="Q220" i="2" s="1"/>
  <c r="Q224" i="2" s="1"/>
  <c r="R220" i="2"/>
  <c r="Q230" i="2"/>
  <c r="R230" i="2" s="1"/>
  <c r="C180" i="2"/>
  <c r="C184" i="2" s="1"/>
  <c r="J180" i="2"/>
  <c r="I190" i="2"/>
  <c r="L190" i="2" s="1"/>
  <c r="I178" i="2"/>
  <c r="E140" i="2"/>
  <c r="E144" i="2" s="1"/>
  <c r="O153" i="2"/>
  <c r="O157" i="2" s="1"/>
  <c r="O100" i="2"/>
  <c r="O104" i="2" s="1"/>
  <c r="R110" i="2"/>
  <c r="Q58" i="2"/>
  <c r="Q60" i="2" s="1"/>
  <c r="Q64" i="2" s="1"/>
  <c r="R60" i="2"/>
  <c r="Q70" i="2"/>
  <c r="R70" i="2" s="1"/>
  <c r="P60" i="2"/>
  <c r="Q20" i="2"/>
  <c r="Q24" i="2" s="1"/>
  <c r="O913" i="2"/>
  <c r="O917" i="2" s="1"/>
  <c r="Q913" i="2"/>
  <c r="Q917" i="2" s="1"/>
  <c r="K900" i="2"/>
  <c r="K904" i="2" s="1"/>
  <c r="Q900" i="2"/>
  <c r="Q904" i="2" s="1"/>
  <c r="O953" i="2"/>
  <c r="O957" i="2" s="1"/>
  <c r="Q953" i="2"/>
  <c r="Q957" i="2" s="1"/>
  <c r="I953" i="2"/>
  <c r="I957" i="2" s="1"/>
  <c r="K953" i="2"/>
  <c r="K957" i="2" s="1"/>
  <c r="I940" i="2"/>
  <c r="I944" i="2" s="1"/>
  <c r="C953" i="2"/>
  <c r="C957" i="2" s="1"/>
  <c r="E953" i="2"/>
  <c r="E957" i="2" s="1"/>
  <c r="E940" i="2"/>
  <c r="E944" i="2" s="1"/>
  <c r="C980" i="2"/>
  <c r="C984" i="2" s="1"/>
  <c r="I993" i="2"/>
  <c r="I997" i="2" s="1"/>
  <c r="K993" i="2"/>
  <c r="K997" i="2" s="1"/>
  <c r="I980" i="2"/>
  <c r="I984" i="2" s="1"/>
  <c r="O993" i="2"/>
  <c r="O997" i="2" s="1"/>
  <c r="Q993" i="2"/>
  <c r="Q997" i="2" s="1"/>
  <c r="O980" i="2"/>
  <c r="O984" i="2" s="1"/>
  <c r="F990" i="2"/>
  <c r="K1033" i="2"/>
  <c r="K1037" i="2" s="1"/>
  <c r="I1033" i="2"/>
  <c r="I1037" i="2" s="1"/>
  <c r="O1033" i="2"/>
  <c r="O1037" i="2" s="1"/>
  <c r="Q1033" i="2"/>
  <c r="Q1037" i="2" s="1"/>
  <c r="E1018" i="2"/>
  <c r="E1020" i="2" s="1"/>
  <c r="E1024" i="2" s="1"/>
  <c r="F1020" i="2"/>
  <c r="E1030" i="2"/>
  <c r="F1030" i="2" s="1"/>
  <c r="D1020" i="2"/>
  <c r="K1020" i="2"/>
  <c r="K1024" i="2" s="1"/>
  <c r="E26" i="2"/>
  <c r="I73" i="2" l="1"/>
  <c r="I77" i="2" s="1"/>
  <c r="I273" i="2"/>
  <c r="I277" i="2" s="1"/>
  <c r="C833" i="2"/>
  <c r="C837" i="2" s="1"/>
  <c r="R550" i="2"/>
  <c r="O860" i="2"/>
  <c r="O864" i="2" s="1"/>
  <c r="Q540" i="2"/>
  <c r="Q544" i="2" s="1"/>
  <c r="I500" i="2"/>
  <c r="I504" i="2" s="1"/>
  <c r="K500" i="2"/>
  <c r="K504" i="2" s="1"/>
  <c r="Q193" i="2"/>
  <c r="Q197" i="2" s="1"/>
  <c r="K313" i="2"/>
  <c r="K317" i="2" s="1"/>
  <c r="C60" i="2"/>
  <c r="C64" i="2" s="1"/>
  <c r="I913" i="2"/>
  <c r="I917" i="2" s="1"/>
  <c r="C500" i="2"/>
  <c r="C504" i="2" s="1"/>
  <c r="L390" i="2"/>
  <c r="I393" i="2" s="1"/>
  <c r="I397" i="2" s="1"/>
  <c r="I513" i="2"/>
  <c r="I517" i="2" s="1"/>
  <c r="K513" i="2"/>
  <c r="K517" i="2" s="1"/>
  <c r="O180" i="2"/>
  <c r="O184" i="2" s="1"/>
  <c r="R270" i="2"/>
  <c r="E60" i="2"/>
  <c r="E64" i="2" s="1"/>
  <c r="C153" i="2"/>
  <c r="C157" i="2" s="1"/>
  <c r="Q300" i="2"/>
  <c r="Q304" i="2" s="1"/>
  <c r="I180" i="2"/>
  <c r="I184" i="2" s="1"/>
  <c r="E100" i="2"/>
  <c r="E104" i="2" s="1"/>
  <c r="K233" i="2"/>
  <c r="K237" i="2" s="1"/>
  <c r="I233" i="2"/>
  <c r="I237" i="2" s="1"/>
  <c r="O20" i="2"/>
  <c r="O24" i="2" s="1"/>
  <c r="O660" i="2"/>
  <c r="O664" i="2" s="1"/>
  <c r="C633" i="2"/>
  <c r="C637" i="2" s="1"/>
  <c r="O740" i="2"/>
  <c r="O744" i="2" s="1"/>
  <c r="R470" i="2"/>
  <c r="O473" i="2" s="1"/>
  <c r="O477" i="2" s="1"/>
  <c r="R430" i="2"/>
  <c r="O433" i="2" s="1"/>
  <c r="O437" i="2" s="1"/>
  <c r="F350" i="2"/>
  <c r="C353" i="2" s="1"/>
  <c r="C357" i="2" s="1"/>
  <c r="C220" i="2"/>
  <c r="C224" i="2" s="1"/>
  <c r="Q700" i="2"/>
  <c r="Q704" i="2" s="1"/>
  <c r="E313" i="2"/>
  <c r="E317" i="2" s="1"/>
  <c r="I460" i="2"/>
  <c r="I464" i="2" s="1"/>
  <c r="E553" i="2"/>
  <c r="E557" i="2" s="1"/>
  <c r="E300" i="2"/>
  <c r="E304" i="2" s="1"/>
  <c r="E113" i="2"/>
  <c r="E117" i="2" s="1"/>
  <c r="E273" i="2"/>
  <c r="E277" i="2" s="1"/>
  <c r="I60" i="2"/>
  <c r="I64" i="2" s="1"/>
  <c r="E193" i="2"/>
  <c r="E197" i="2" s="1"/>
  <c r="I420" i="2"/>
  <c r="I424" i="2" s="1"/>
  <c r="I380" i="2"/>
  <c r="I384" i="2" s="1"/>
  <c r="K380" i="2"/>
  <c r="K384" i="2" s="1"/>
  <c r="E340" i="2"/>
  <c r="E344" i="2" s="1"/>
  <c r="I473" i="2"/>
  <c r="I477" i="2" s="1"/>
  <c r="K260" i="2"/>
  <c r="K264" i="2" s="1"/>
  <c r="E900" i="2"/>
  <c r="E904" i="2" s="1"/>
  <c r="E913" i="2"/>
  <c r="E917" i="2" s="1"/>
  <c r="K833" i="2"/>
  <c r="K837" i="2" s="1"/>
  <c r="K793" i="2"/>
  <c r="K797" i="2" s="1"/>
  <c r="I633" i="2"/>
  <c r="I637" i="2" s="1"/>
  <c r="K633" i="2"/>
  <c r="K637" i="2" s="1"/>
  <c r="I620" i="2"/>
  <c r="I624" i="2" s="1"/>
  <c r="K620" i="2"/>
  <c r="K624" i="2" s="1"/>
  <c r="E593" i="2"/>
  <c r="E597" i="2" s="1"/>
  <c r="C593" i="2"/>
  <c r="C597" i="2" s="1"/>
  <c r="K540" i="2"/>
  <c r="K544" i="2" s="1"/>
  <c r="I540" i="2"/>
  <c r="I544" i="2" s="1"/>
  <c r="Q553" i="2"/>
  <c r="Q557" i="2" s="1"/>
  <c r="O553" i="2"/>
  <c r="O557" i="2" s="1"/>
  <c r="O540" i="2"/>
  <c r="O544" i="2" s="1"/>
  <c r="C513" i="2"/>
  <c r="C517" i="2" s="1"/>
  <c r="Q500" i="2"/>
  <c r="Q504" i="2" s="1"/>
  <c r="P420" i="2"/>
  <c r="R420" i="2"/>
  <c r="O418" i="2"/>
  <c r="O420" i="2" s="1"/>
  <c r="O424" i="2" s="1"/>
  <c r="K433" i="2"/>
  <c r="K437" i="2" s="1"/>
  <c r="I433" i="2"/>
  <c r="I437" i="2" s="1"/>
  <c r="I353" i="2"/>
  <c r="I357" i="2" s="1"/>
  <c r="K353" i="2"/>
  <c r="K357" i="2" s="1"/>
  <c r="I340" i="2"/>
  <c r="I344" i="2" s="1"/>
  <c r="K340" i="2"/>
  <c r="K344" i="2" s="1"/>
  <c r="Q273" i="2"/>
  <c r="Q277" i="2" s="1"/>
  <c r="O273" i="2"/>
  <c r="O277" i="2" s="1"/>
  <c r="O260" i="2"/>
  <c r="O264" i="2" s="1"/>
  <c r="Q260" i="2"/>
  <c r="Q264" i="2" s="1"/>
  <c r="K153" i="2"/>
  <c r="K157" i="2" s="1"/>
  <c r="I153" i="2"/>
  <c r="I157" i="2" s="1"/>
  <c r="K140" i="2"/>
  <c r="K144" i="2" s="1"/>
  <c r="I100" i="2"/>
  <c r="I104" i="2" s="1"/>
  <c r="K100" i="2"/>
  <c r="K104" i="2" s="1"/>
  <c r="K113" i="2"/>
  <c r="K117" i="2" s="1"/>
  <c r="I113" i="2"/>
  <c r="I117" i="2" s="1"/>
  <c r="E73" i="2"/>
  <c r="E77" i="2" s="1"/>
  <c r="C73" i="2"/>
  <c r="C77" i="2" s="1"/>
  <c r="I33" i="2"/>
  <c r="I37" i="2" s="1"/>
  <c r="I20" i="2"/>
  <c r="I24" i="2" s="1"/>
  <c r="Q513" i="2"/>
  <c r="Q517" i="2" s="1"/>
  <c r="O513" i="2"/>
  <c r="O517" i="2" s="1"/>
  <c r="Q473" i="2"/>
  <c r="Q477" i="2" s="1"/>
  <c r="K873" i="2"/>
  <c r="K877" i="2" s="1"/>
  <c r="I873" i="2"/>
  <c r="I877" i="2" s="1"/>
  <c r="K860" i="2"/>
  <c r="K864" i="2" s="1"/>
  <c r="I860" i="2"/>
  <c r="I864" i="2" s="1"/>
  <c r="Q753" i="2"/>
  <c r="Q757" i="2" s="1"/>
  <c r="O753" i="2"/>
  <c r="O757" i="2" s="1"/>
  <c r="Q140" i="2"/>
  <c r="Q144" i="2" s="1"/>
  <c r="O140" i="2"/>
  <c r="O144" i="2" s="1"/>
  <c r="K820" i="2"/>
  <c r="K824" i="2" s="1"/>
  <c r="I820" i="2"/>
  <c r="I824" i="2" s="1"/>
  <c r="O873" i="2"/>
  <c r="O877" i="2" s="1"/>
  <c r="Q873" i="2"/>
  <c r="Q877" i="2" s="1"/>
  <c r="O820" i="2"/>
  <c r="O824" i="2" s="1"/>
  <c r="O833" i="2"/>
  <c r="O837" i="2" s="1"/>
  <c r="Q833" i="2"/>
  <c r="Q837" i="2" s="1"/>
  <c r="Q793" i="2"/>
  <c r="Q797" i="2" s="1"/>
  <c r="O793" i="2"/>
  <c r="O797" i="2" s="1"/>
  <c r="O713" i="2"/>
  <c r="O717" i="2" s="1"/>
  <c r="Q713" i="2"/>
  <c r="Q717" i="2" s="1"/>
  <c r="O673" i="2"/>
  <c r="O677" i="2" s="1"/>
  <c r="Q673" i="2"/>
  <c r="Q677" i="2" s="1"/>
  <c r="O633" i="2"/>
  <c r="O637" i="2" s="1"/>
  <c r="Q633" i="2"/>
  <c r="Q637" i="2" s="1"/>
  <c r="Q620" i="2"/>
  <c r="Q624" i="2" s="1"/>
  <c r="C473" i="2"/>
  <c r="C477" i="2" s="1"/>
  <c r="E473" i="2"/>
  <c r="E477" i="2" s="1"/>
  <c r="O393" i="2"/>
  <c r="O397" i="2" s="1"/>
  <c r="Q393" i="2"/>
  <c r="Q397" i="2" s="1"/>
  <c r="Q380" i="2"/>
  <c r="Q384" i="2" s="1"/>
  <c r="O353" i="2"/>
  <c r="O357" i="2" s="1"/>
  <c r="Q353" i="2"/>
  <c r="Q357" i="2" s="1"/>
  <c r="Q233" i="2"/>
  <c r="Q237" i="2" s="1"/>
  <c r="O233" i="2"/>
  <c r="O237" i="2" s="1"/>
  <c r="O220" i="2"/>
  <c r="O224" i="2" s="1"/>
  <c r="I193" i="2"/>
  <c r="I197" i="2" s="1"/>
  <c r="K193" i="2"/>
  <c r="K197" i="2" s="1"/>
  <c r="K180" i="2"/>
  <c r="K184" i="2" s="1"/>
  <c r="O113" i="2"/>
  <c r="O117" i="2" s="1"/>
  <c r="Q113" i="2"/>
  <c r="Q117" i="2" s="1"/>
  <c r="Q73" i="2"/>
  <c r="Q77" i="2" s="1"/>
  <c r="O73" i="2"/>
  <c r="O77" i="2" s="1"/>
  <c r="O60" i="2"/>
  <c r="O64" i="2" s="1"/>
  <c r="O33" i="2"/>
  <c r="O37" i="2" s="1"/>
  <c r="Q33" i="2"/>
  <c r="Q37" i="2" s="1"/>
  <c r="C993" i="2"/>
  <c r="C997" i="2" s="1"/>
  <c r="E993" i="2"/>
  <c r="E997" i="2" s="1"/>
  <c r="C1033" i="2"/>
  <c r="C1037" i="2" s="1"/>
  <c r="E1033" i="2"/>
  <c r="E1037" i="2" s="1"/>
  <c r="C1020" i="2"/>
  <c r="C1024" i="2" s="1"/>
  <c r="P1054" i="2"/>
  <c r="J1054" i="2"/>
  <c r="D1054" i="2"/>
  <c r="K393" i="2" l="1"/>
  <c r="K397" i="2" s="1"/>
  <c r="E353" i="2"/>
  <c r="E357" i="2" s="1"/>
  <c r="Q433" i="2"/>
  <c r="Q437" i="2" s="1"/>
  <c r="Q420" i="2"/>
  <c r="Q424" i="2" s="1"/>
  <c r="P1374" i="2"/>
  <c r="J1254" i="2"/>
  <c r="D1174" i="2"/>
  <c r="P1334" i="2"/>
  <c r="P1214" i="2"/>
  <c r="J1374" i="2"/>
  <c r="D1254" i="2"/>
  <c r="J1334" i="2"/>
  <c r="P1294" i="2"/>
  <c r="J1214" i="2"/>
  <c r="D1374" i="2"/>
  <c r="P1174" i="2"/>
  <c r="D1334" i="2"/>
  <c r="J1294" i="2"/>
  <c r="D1214" i="2"/>
  <c r="P1254" i="2"/>
  <c r="J1174" i="2"/>
  <c r="D1294" i="2"/>
  <c r="J1134" i="2"/>
  <c r="D1134" i="2"/>
  <c r="P1134" i="2"/>
  <c r="P1094" i="2"/>
  <c r="J1094" i="2"/>
  <c r="D1094" i="2"/>
  <c r="C1294" i="2"/>
  <c r="O1134" i="2"/>
  <c r="O1374" i="2"/>
  <c r="I1254" i="2"/>
  <c r="C1174" i="2"/>
  <c r="O1334" i="2"/>
  <c r="O1214" i="2"/>
  <c r="I1134" i="2"/>
  <c r="O1094" i="2"/>
  <c r="O1054" i="2"/>
  <c r="I1374" i="2"/>
  <c r="C1254" i="2"/>
  <c r="I1334" i="2"/>
  <c r="O1294" i="2"/>
  <c r="I1214" i="2"/>
  <c r="C1134" i="2"/>
  <c r="I1094" i="2"/>
  <c r="I1054" i="2"/>
  <c r="C1374" i="2"/>
  <c r="O1174" i="2"/>
  <c r="C1334" i="2"/>
  <c r="I1294" i="2"/>
  <c r="C1214" i="2"/>
  <c r="C1094" i="2"/>
  <c r="C1054" i="2"/>
  <c r="O1254" i="2"/>
  <c r="I1174" i="2"/>
  <c r="I1329" i="2" l="1"/>
  <c r="I1330" i="2" s="1"/>
  <c r="O1249" i="2"/>
  <c r="O1250" i="2" s="1"/>
  <c r="I1129" i="2"/>
  <c r="I1130" i="2" s="1"/>
  <c r="O1089" i="2"/>
  <c r="O1090" i="2" s="1"/>
  <c r="C1209" i="2"/>
  <c r="C1210" i="2" s="1"/>
  <c r="O1369" i="2"/>
  <c r="O1370" i="2" s="1"/>
  <c r="C1329" i="2"/>
  <c r="C1330" i="2" s="1"/>
  <c r="I1249" i="2"/>
  <c r="I1250" i="2" s="1"/>
  <c r="O1169" i="2"/>
  <c r="O1170" i="2" s="1"/>
  <c r="C1129" i="2"/>
  <c r="C1130" i="2" s="1"/>
  <c r="I1089" i="2"/>
  <c r="I1090" i="2" s="1"/>
  <c r="O1289" i="2"/>
  <c r="O1290" i="2" s="1"/>
  <c r="O1049" i="2"/>
  <c r="O1050" i="2" s="1"/>
  <c r="I1369" i="2"/>
  <c r="I1370" i="2" s="1"/>
  <c r="C1249" i="2"/>
  <c r="C1250" i="2" s="1"/>
  <c r="I1169" i="2"/>
  <c r="I1170" i="2" s="1"/>
  <c r="C1089" i="2"/>
  <c r="C1090" i="2" s="1"/>
  <c r="I1289" i="2"/>
  <c r="I1290" i="2" s="1"/>
  <c r="O1209" i="2"/>
  <c r="O1210" i="2" s="1"/>
  <c r="I1049" i="2"/>
  <c r="I1050" i="2" s="1"/>
  <c r="C1369" i="2"/>
  <c r="C1370" i="2" s="1"/>
  <c r="O1329" i="2"/>
  <c r="O1330" i="2" s="1"/>
  <c r="C1169" i="2"/>
  <c r="C1170" i="2" s="1"/>
  <c r="O1129" i="2"/>
  <c r="O1130" i="2" s="1"/>
  <c r="C1289" i="2"/>
  <c r="C1290" i="2" s="1"/>
  <c r="I1209" i="2"/>
  <c r="I1210" i="2" s="1"/>
  <c r="C1049" i="2"/>
  <c r="C1050" i="2" s="1"/>
  <c r="P1124" i="2"/>
  <c r="J1124" i="2"/>
  <c r="D1124" i="2"/>
  <c r="J1044" i="2"/>
  <c r="D1044" i="2"/>
  <c r="P1044" i="2"/>
  <c r="J1089" i="2"/>
  <c r="J1090" i="2" s="1"/>
  <c r="D1089" i="2"/>
  <c r="D1090" i="2" s="1"/>
  <c r="P1089" i="2"/>
  <c r="P1090" i="2" s="1"/>
  <c r="P1049" i="2"/>
  <c r="P1050" i="2" s="1"/>
  <c r="J1049" i="2"/>
  <c r="J1050" i="2" s="1"/>
  <c r="D1049" i="2"/>
  <c r="D1050" i="2" s="1"/>
  <c r="P1045" i="2"/>
  <c r="J1045" i="2"/>
  <c r="D1045" i="2"/>
  <c r="P1125" i="2"/>
  <c r="J1125" i="2"/>
  <c r="D1125" i="2"/>
  <c r="D1129" i="2"/>
  <c r="D1130" i="2" s="1"/>
  <c r="P1129" i="2"/>
  <c r="P1130" i="2" s="1"/>
  <c r="J1129" i="2"/>
  <c r="J1130" i="2" s="1"/>
  <c r="D1085" i="2"/>
  <c r="P1085" i="2"/>
  <c r="J1085" i="2"/>
  <c r="D1209" i="2"/>
  <c r="D1210" i="2" s="1"/>
  <c r="P1369" i="2"/>
  <c r="P1370" i="2" s="1"/>
  <c r="D1329" i="2"/>
  <c r="D1330" i="2" s="1"/>
  <c r="J1249" i="2"/>
  <c r="J1250" i="2" s="1"/>
  <c r="P1169" i="2"/>
  <c r="P1170" i="2" s="1"/>
  <c r="P1289" i="2"/>
  <c r="P1290" i="2" s="1"/>
  <c r="J1369" i="2"/>
  <c r="J1370" i="2" s="1"/>
  <c r="D1249" i="2"/>
  <c r="D1250" i="2" s="1"/>
  <c r="J1169" i="2"/>
  <c r="J1170" i="2" s="1"/>
  <c r="D1169" i="2"/>
  <c r="D1170" i="2" s="1"/>
  <c r="J1289" i="2"/>
  <c r="J1290" i="2" s="1"/>
  <c r="P1209" i="2"/>
  <c r="P1210" i="2" s="1"/>
  <c r="D1369" i="2"/>
  <c r="D1370" i="2" s="1"/>
  <c r="P1329" i="2"/>
  <c r="P1330" i="2" s="1"/>
  <c r="D1289" i="2"/>
  <c r="D1290" i="2" s="1"/>
  <c r="J1209" i="2"/>
  <c r="J1210" i="2" s="1"/>
  <c r="J1329" i="2"/>
  <c r="J1330" i="2" s="1"/>
  <c r="P1249" i="2"/>
  <c r="P1250" i="2" s="1"/>
  <c r="I1364" i="2"/>
  <c r="C1244" i="2"/>
  <c r="I1164" i="2"/>
  <c r="C1084" i="2"/>
  <c r="I1284" i="2"/>
  <c r="O1204" i="2"/>
  <c r="I1044" i="2"/>
  <c r="C1364" i="2"/>
  <c r="O1324" i="2"/>
  <c r="C1164" i="2"/>
  <c r="O1124" i="2"/>
  <c r="C1284" i="2"/>
  <c r="I1204" i="2"/>
  <c r="C1044" i="2"/>
  <c r="I1324" i="2"/>
  <c r="O1244" i="2"/>
  <c r="I1124" i="2"/>
  <c r="O1084" i="2"/>
  <c r="C1204" i="2"/>
  <c r="O1364" i="2"/>
  <c r="C1324" i="2"/>
  <c r="I1244" i="2"/>
  <c r="O1164" i="2"/>
  <c r="C1124" i="2"/>
  <c r="I1084" i="2"/>
  <c r="O1284" i="2"/>
  <c r="O1044" i="2"/>
  <c r="J1284" i="2"/>
  <c r="P1204" i="2"/>
  <c r="D1364" i="2"/>
  <c r="P1324" i="2"/>
  <c r="D1164" i="2"/>
  <c r="D1284" i="2"/>
  <c r="J1204" i="2"/>
  <c r="J1324" i="2"/>
  <c r="P1244" i="2"/>
  <c r="P1364" i="2"/>
  <c r="D1324" i="2"/>
  <c r="J1244" i="2"/>
  <c r="D1204" i="2"/>
  <c r="P1164" i="2"/>
  <c r="P1284" i="2"/>
  <c r="J1364" i="2"/>
  <c r="D1244" i="2"/>
  <c r="J1164" i="2"/>
  <c r="P1084" i="2"/>
  <c r="J1084" i="2"/>
  <c r="D1084" i="2"/>
  <c r="O1365" i="2"/>
  <c r="C1325" i="2"/>
  <c r="I1245" i="2"/>
  <c r="O1165" i="2"/>
  <c r="C1125" i="2"/>
  <c r="I1085" i="2"/>
  <c r="O1285" i="2"/>
  <c r="O1045" i="2"/>
  <c r="I1365" i="2"/>
  <c r="C1245" i="2"/>
  <c r="I1165" i="2"/>
  <c r="C1085" i="2"/>
  <c r="I1285" i="2"/>
  <c r="O1205" i="2"/>
  <c r="I1045" i="2"/>
  <c r="C1285" i="2"/>
  <c r="I1205" i="2"/>
  <c r="C1365" i="2"/>
  <c r="O1325" i="2"/>
  <c r="C1165" i="2"/>
  <c r="O1125" i="2"/>
  <c r="C1045" i="2"/>
  <c r="I1325" i="2"/>
  <c r="O1245" i="2"/>
  <c r="I1125" i="2"/>
  <c r="O1085" i="2"/>
  <c r="C1205" i="2"/>
  <c r="P1285" i="2"/>
  <c r="J1365" i="2"/>
  <c r="D1245" i="2"/>
  <c r="J1165" i="2"/>
  <c r="J1285" i="2"/>
  <c r="P1205" i="2"/>
  <c r="D1365" i="2"/>
  <c r="P1325" i="2"/>
  <c r="D1165" i="2"/>
  <c r="D1285" i="2"/>
  <c r="J1205" i="2"/>
  <c r="J1325" i="2"/>
  <c r="P1245" i="2"/>
  <c r="D1205" i="2"/>
  <c r="P1365" i="2"/>
  <c r="D1325" i="2"/>
  <c r="J1245" i="2"/>
  <c r="P1165" i="2"/>
  <c r="I1211" i="2" l="1"/>
  <c r="C1211" i="2"/>
  <c r="C1087" i="2"/>
  <c r="C1093" i="2" s="1"/>
  <c r="O1331" i="2"/>
  <c r="C1371" i="2"/>
  <c r="C1091" i="2"/>
  <c r="I1091" i="2"/>
  <c r="C1051" i="2"/>
  <c r="I1171" i="2"/>
  <c r="C1131" i="2"/>
  <c r="I1051" i="2"/>
  <c r="C1251" i="2"/>
  <c r="O1171" i="2"/>
  <c r="C1291" i="2"/>
  <c r="O1211" i="2"/>
  <c r="I1371" i="2"/>
  <c r="I1251" i="2"/>
  <c r="O1091" i="2"/>
  <c r="I1247" i="2"/>
  <c r="I1291" i="2"/>
  <c r="O1051" i="2"/>
  <c r="C1331" i="2"/>
  <c r="I1131" i="2"/>
  <c r="O1131" i="2"/>
  <c r="O1291" i="2"/>
  <c r="O1371" i="2"/>
  <c r="O1251" i="2"/>
  <c r="C1171" i="2"/>
  <c r="I1331" i="2"/>
  <c r="C1207" i="2"/>
  <c r="C1213" i="2" s="1"/>
  <c r="I1253" i="2" l="1"/>
  <c r="D13" i="2"/>
  <c r="E30" i="2" s="1"/>
  <c r="D1287" i="2"/>
  <c r="D1293" i="2" s="1"/>
  <c r="P1127" i="2"/>
  <c r="P1133" i="2" s="1"/>
  <c r="P1327" i="2"/>
  <c r="P1333" i="2" s="1"/>
  <c r="Q1338" i="2" s="1"/>
  <c r="P1367" i="2"/>
  <c r="P1373" i="2" s="1"/>
  <c r="Q1390" i="2" s="1"/>
  <c r="D1327" i="2"/>
  <c r="J1287" i="2"/>
  <c r="J1293" i="2" s="1"/>
  <c r="K1310" i="2" s="1"/>
  <c r="C1218" i="2"/>
  <c r="C1230" i="2"/>
  <c r="Q1378" i="2"/>
  <c r="D1127" i="2"/>
  <c r="D1133" i="2" s="1"/>
  <c r="P1167" i="2"/>
  <c r="P1173" i="2" s="1"/>
  <c r="O1127" i="2"/>
  <c r="O1133" i="2" s="1"/>
  <c r="J1327" i="2"/>
  <c r="J1333" i="2" s="1"/>
  <c r="P1247" i="2"/>
  <c r="P1253" i="2" s="1"/>
  <c r="D1047" i="2"/>
  <c r="D1053" i="2" s="1"/>
  <c r="J1167" i="2"/>
  <c r="J1173" i="2" s="1"/>
  <c r="P1047" i="2"/>
  <c r="P1053" i="2" s="1"/>
  <c r="P1087" i="2"/>
  <c r="P1093" i="2" s="1"/>
  <c r="J1247" i="2"/>
  <c r="J1253" i="2" s="1"/>
  <c r="O1327" i="2"/>
  <c r="O1333" i="2" s="1"/>
  <c r="K1298" i="2"/>
  <c r="D1333" i="2"/>
  <c r="O1247" i="2"/>
  <c r="O1253" i="2" s="1"/>
  <c r="J1367" i="2"/>
  <c r="J1373" i="2" s="1"/>
  <c r="D1247" i="2"/>
  <c r="D1253" i="2" s="1"/>
  <c r="I1367" i="2"/>
  <c r="I1373" i="2" s="1"/>
  <c r="C1247" i="2"/>
  <c r="C1253" i="2" s="1"/>
  <c r="C13" i="2"/>
  <c r="J1087" i="2"/>
  <c r="J1093" i="2" s="1"/>
  <c r="E1310" i="2"/>
  <c r="E1298" i="2"/>
  <c r="C1327" i="2"/>
  <c r="C1333" i="2" s="1"/>
  <c r="J1047" i="2"/>
  <c r="J1053" i="2" s="1"/>
  <c r="O1207" i="2"/>
  <c r="O1213" i="2" s="1"/>
  <c r="I1047" i="2"/>
  <c r="I1053" i="2" s="1"/>
  <c r="I1167" i="2"/>
  <c r="I1173" i="2" s="1"/>
  <c r="I1258" i="2"/>
  <c r="I1270" i="2"/>
  <c r="J1260" i="2"/>
  <c r="C1167" i="2"/>
  <c r="C1173" i="2" s="1"/>
  <c r="O1047" i="2"/>
  <c r="O1053" i="2" s="1"/>
  <c r="I1287" i="2"/>
  <c r="I1293" i="2" s="1"/>
  <c r="L1300" i="2" s="1"/>
  <c r="I1207" i="2"/>
  <c r="I1213" i="2" s="1"/>
  <c r="C1047" i="2"/>
  <c r="C1053" i="2" s="1"/>
  <c r="C1367" i="2"/>
  <c r="C1373" i="2" s="1"/>
  <c r="C1098" i="2"/>
  <c r="C1110" i="2"/>
  <c r="I1327" i="2"/>
  <c r="I1333" i="2" s="1"/>
  <c r="J1207" i="2"/>
  <c r="J1213" i="2" s="1"/>
  <c r="C1287" i="2"/>
  <c r="C1293" i="2" s="1"/>
  <c r="D1167" i="2"/>
  <c r="D1173" i="2" s="1"/>
  <c r="Q1150" i="2"/>
  <c r="Q1138" i="2"/>
  <c r="R1140" i="2"/>
  <c r="O1367" i="2"/>
  <c r="O1373" i="2" s="1"/>
  <c r="P1380" i="2" s="1"/>
  <c r="P1287" i="2"/>
  <c r="P1293" i="2" s="1"/>
  <c r="O1087" i="2"/>
  <c r="O1093" i="2" s="1"/>
  <c r="C1127" i="2"/>
  <c r="C1133" i="2" s="1"/>
  <c r="I1087" i="2"/>
  <c r="I1093" i="2" s="1"/>
  <c r="J1127" i="2"/>
  <c r="J1133" i="2" s="1"/>
  <c r="D1207" i="2"/>
  <c r="D1213" i="2" s="1"/>
  <c r="Q1350" i="2"/>
  <c r="O1287" i="2"/>
  <c r="O1293" i="2" s="1"/>
  <c r="I1127" i="2"/>
  <c r="I1133" i="2" s="1"/>
  <c r="O1167" i="2"/>
  <c r="O1173" i="2" s="1"/>
  <c r="P1207" i="2"/>
  <c r="P1213" i="2" s="1"/>
  <c r="D1367" i="2"/>
  <c r="D1373" i="2" s="1"/>
  <c r="D1087" i="2"/>
  <c r="D1093" i="2" s="1"/>
  <c r="E18" i="2" l="1"/>
  <c r="R1340" i="2"/>
  <c r="R1380" i="2"/>
  <c r="O1058" i="2"/>
  <c r="O1070" i="2"/>
  <c r="P1060" i="2"/>
  <c r="C1338" i="2"/>
  <c r="C1350" i="2"/>
  <c r="D1340" i="2"/>
  <c r="O1258" i="2"/>
  <c r="O1260" i="2" s="1"/>
  <c r="O1264" i="2" s="1"/>
  <c r="O1270" i="2"/>
  <c r="P1260" i="2"/>
  <c r="Q1270" i="2"/>
  <c r="Q1258" i="2"/>
  <c r="R1260" i="2"/>
  <c r="E1378" i="2"/>
  <c r="F1380" i="2"/>
  <c r="E1390" i="2"/>
  <c r="R1350" i="2"/>
  <c r="R1300" i="2"/>
  <c r="Q1298" i="2"/>
  <c r="Q1310" i="2"/>
  <c r="C1178" i="2"/>
  <c r="C1190" i="2"/>
  <c r="D1180" i="2"/>
  <c r="K1110" i="2"/>
  <c r="L1100" i="2"/>
  <c r="K1098" i="2"/>
  <c r="O1338" i="2"/>
  <c r="O1340" i="2" s="1"/>
  <c r="O1344" i="2" s="1"/>
  <c r="O1350" i="2"/>
  <c r="P1340" i="2"/>
  <c r="Q1230" i="2"/>
  <c r="Q1218" i="2"/>
  <c r="R1220" i="2"/>
  <c r="E1230" i="2"/>
  <c r="E1218" i="2"/>
  <c r="E1220" i="2" s="1"/>
  <c r="E1224" i="2" s="1"/>
  <c r="F1220" i="2"/>
  <c r="O1390" i="2"/>
  <c r="O1378" i="2"/>
  <c r="O1380" i="2" s="1"/>
  <c r="O1384" i="2" s="1"/>
  <c r="C30" i="2"/>
  <c r="F30" i="2" s="1"/>
  <c r="D20" i="2"/>
  <c r="C18" i="2"/>
  <c r="E1350" i="2"/>
  <c r="F1340" i="2"/>
  <c r="E1338" i="2"/>
  <c r="K1258" i="2"/>
  <c r="K1270" i="2"/>
  <c r="L1270" i="2" s="1"/>
  <c r="L1260" i="2"/>
  <c r="K1350" i="2"/>
  <c r="L1340" i="2"/>
  <c r="K1338" i="2"/>
  <c r="O1190" i="2"/>
  <c r="P1180" i="2"/>
  <c r="O1178" i="2"/>
  <c r="K1150" i="2"/>
  <c r="K1138" i="2"/>
  <c r="L1140" i="2"/>
  <c r="C1310" i="2"/>
  <c r="D1300" i="2"/>
  <c r="C1298" i="2"/>
  <c r="C1300" i="2" s="1"/>
  <c r="C1304" i="2" s="1"/>
  <c r="C1390" i="2"/>
  <c r="C1378" i="2"/>
  <c r="D1380" i="2"/>
  <c r="C1270" i="2"/>
  <c r="C1258" i="2"/>
  <c r="D1260" i="2"/>
  <c r="O1138" i="2"/>
  <c r="O1140" i="2" s="1"/>
  <c r="O1144" i="2" s="1"/>
  <c r="P1140" i="2"/>
  <c r="O1150" i="2"/>
  <c r="R1150" i="2" s="1"/>
  <c r="I1138" i="2"/>
  <c r="I1140" i="2" s="1"/>
  <c r="I1144" i="2" s="1"/>
  <c r="J1140" i="2"/>
  <c r="I1150" i="2"/>
  <c r="C1070" i="2"/>
  <c r="C1058" i="2"/>
  <c r="D1060" i="2"/>
  <c r="M31" i="1"/>
  <c r="I1178" i="2"/>
  <c r="I1190" i="2"/>
  <c r="I1378" i="2"/>
  <c r="I1390" i="2"/>
  <c r="J1380" i="2"/>
  <c r="Q1110" i="2"/>
  <c r="Q1098" i="2"/>
  <c r="R1100" i="2"/>
  <c r="R1180" i="2"/>
  <c r="Q1190" i="2"/>
  <c r="Q1178" i="2"/>
  <c r="F1100" i="2"/>
  <c r="E1110" i="2"/>
  <c r="F1110" i="2" s="1"/>
  <c r="E1098" i="2"/>
  <c r="E1100" i="2" s="1"/>
  <c r="E1104" i="2" s="1"/>
  <c r="I1098" i="2"/>
  <c r="I1110" i="2"/>
  <c r="J1100" i="2"/>
  <c r="K1230" i="2"/>
  <c r="K1218" i="2"/>
  <c r="L1220" i="2"/>
  <c r="I1230" i="2"/>
  <c r="I1218" i="2"/>
  <c r="J1220" i="2"/>
  <c r="I1058" i="2"/>
  <c r="I1070" i="2"/>
  <c r="J1060" i="2"/>
  <c r="E1258" i="2"/>
  <c r="E1270" i="2"/>
  <c r="F1260" i="2"/>
  <c r="R1060" i="2"/>
  <c r="Q1058" i="2"/>
  <c r="Q1060" i="2" s="1"/>
  <c r="Q1064" i="2" s="1"/>
  <c r="Q1070" i="2"/>
  <c r="R1070" i="2" s="1"/>
  <c r="E1150" i="2"/>
  <c r="F1140" i="2"/>
  <c r="E1138" i="2"/>
  <c r="D1220" i="2"/>
  <c r="O1298" i="2"/>
  <c r="O1310" i="2"/>
  <c r="P1300" i="2"/>
  <c r="C1138" i="2"/>
  <c r="C1140" i="2" s="1"/>
  <c r="C1144" i="2" s="1"/>
  <c r="D1140" i="2"/>
  <c r="C1150" i="2"/>
  <c r="E1178" i="2"/>
  <c r="E1180" i="2" s="1"/>
  <c r="E1184" i="2" s="1"/>
  <c r="F1180" i="2"/>
  <c r="E1190" i="2"/>
  <c r="I1338" i="2"/>
  <c r="I1340" i="2" s="1"/>
  <c r="I1344" i="2" s="1"/>
  <c r="I1350" i="2"/>
  <c r="J1340" i="2"/>
  <c r="I1310" i="2"/>
  <c r="L1310" i="2" s="1"/>
  <c r="J1300" i="2"/>
  <c r="I1298" i="2"/>
  <c r="I1300" i="2" s="1"/>
  <c r="I1304" i="2" s="1"/>
  <c r="I31" i="1"/>
  <c r="O1230" i="2"/>
  <c r="O1218" i="2"/>
  <c r="P1220" i="2"/>
  <c r="F1300" i="2"/>
  <c r="F20" i="2"/>
  <c r="J1180" i="2"/>
  <c r="L1180" i="2"/>
  <c r="K1178" i="2"/>
  <c r="K1180" i="2" s="1"/>
  <c r="K1184" i="2" s="1"/>
  <c r="K1190" i="2"/>
  <c r="L1190" i="2" s="1"/>
  <c r="R1390" i="2"/>
  <c r="F1230" i="2"/>
  <c r="O1098" i="2"/>
  <c r="O1100" i="2" s="1"/>
  <c r="O1104" i="2" s="1"/>
  <c r="O1110" i="2"/>
  <c r="P1100" i="2"/>
  <c r="D1100" i="2"/>
  <c r="K1070" i="2"/>
  <c r="K1058" i="2"/>
  <c r="L1060" i="2"/>
  <c r="F1310" i="2"/>
  <c r="K1390" i="2"/>
  <c r="L1380" i="2"/>
  <c r="K1378" i="2"/>
  <c r="K1380" i="2" s="1"/>
  <c r="K1384" i="2" s="1"/>
  <c r="F1060" i="2"/>
  <c r="E1070" i="2"/>
  <c r="E1058" i="2"/>
  <c r="E1060" i="2" s="1"/>
  <c r="E1064" i="2" s="1"/>
  <c r="C1220" i="2"/>
  <c r="C1224" i="2" s="1"/>
  <c r="Q1140" i="2" l="1"/>
  <c r="Q1144" i="2" s="1"/>
  <c r="F1270" i="2"/>
  <c r="R1190" i="2"/>
  <c r="K1060" i="2"/>
  <c r="K1064" i="2" s="1"/>
  <c r="E1260" i="2"/>
  <c r="E1264" i="2" s="1"/>
  <c r="C1380" i="2"/>
  <c r="C1384" i="2" s="1"/>
  <c r="O1220" i="2"/>
  <c r="O1224" i="2" s="1"/>
  <c r="E1340" i="2"/>
  <c r="E1344" i="2" s="1"/>
  <c r="S48" i="1"/>
  <c r="F1190" i="2"/>
  <c r="C1193" i="2" s="1"/>
  <c r="C1197" i="2" s="1"/>
  <c r="O1300" i="2"/>
  <c r="O1304" i="2" s="1"/>
  <c r="K1220" i="2"/>
  <c r="K1224" i="2" s="1"/>
  <c r="K1100" i="2"/>
  <c r="K1104" i="2" s="1"/>
  <c r="L1230" i="2"/>
  <c r="I1233" i="2" s="1"/>
  <c r="I1237" i="2" s="1"/>
  <c r="D45" i="1"/>
  <c r="F1350" i="2"/>
  <c r="G50" i="1"/>
  <c r="Q1380" i="2"/>
  <c r="Q1384" i="2" s="1"/>
  <c r="P59" i="1"/>
  <c r="L1390" i="2"/>
  <c r="K1393" i="2" s="1"/>
  <c r="K1397" i="2" s="1"/>
  <c r="Q30" i="1"/>
  <c r="F1150" i="2"/>
  <c r="E1153" i="2" s="1"/>
  <c r="E1157" i="2" s="1"/>
  <c r="Q1180" i="2"/>
  <c r="Q1184" i="2" s="1"/>
  <c r="F1070" i="2"/>
  <c r="E1073" i="2" s="1"/>
  <c r="E1077" i="2" s="1"/>
  <c r="L1070" i="2"/>
  <c r="S13" i="1"/>
  <c r="R45" i="1"/>
  <c r="C9" i="1"/>
  <c r="C1233" i="2"/>
  <c r="C1237" i="2" s="1"/>
  <c r="E1233" i="2"/>
  <c r="E1237" i="2" s="1"/>
  <c r="F10" i="1"/>
  <c r="S17" i="1"/>
  <c r="D57" i="1"/>
  <c r="C64" i="1"/>
  <c r="C1113" i="2"/>
  <c r="C1117" i="2" s="1"/>
  <c r="E1113" i="2"/>
  <c r="E1117" i="2" s="1"/>
  <c r="D4" i="1"/>
  <c r="C1260" i="2"/>
  <c r="C1264" i="2" s="1"/>
  <c r="C42" i="1"/>
  <c r="C23" i="1"/>
  <c r="R41" i="1"/>
  <c r="C1340" i="2"/>
  <c r="C1344" i="2" s="1"/>
  <c r="I1073" i="2"/>
  <c r="I1077" i="2" s="1"/>
  <c r="K1073" i="2"/>
  <c r="K1077" i="2" s="1"/>
  <c r="D16" i="1"/>
  <c r="O1393" i="2"/>
  <c r="O1397" i="2" s="1"/>
  <c r="Q1393" i="2"/>
  <c r="Q1397" i="2" s="1"/>
  <c r="C1153" i="2"/>
  <c r="C1157" i="2" s="1"/>
  <c r="Q1153" i="2"/>
  <c r="Q1157" i="2" s="1"/>
  <c r="O1153" i="2"/>
  <c r="O1157" i="2" s="1"/>
  <c r="Q55" i="1"/>
  <c r="S58" i="1"/>
  <c r="C48" i="1"/>
  <c r="C54" i="1"/>
  <c r="C1180" i="2"/>
  <c r="C1184" i="2" s="1"/>
  <c r="O1353" i="2"/>
  <c r="O1357" i="2" s="1"/>
  <c r="Q1353" i="2"/>
  <c r="Q1357" i="2" s="1"/>
  <c r="Q47" i="1"/>
  <c r="R16" i="1"/>
  <c r="C29" i="1"/>
  <c r="I1193" i="2"/>
  <c r="I1197" i="2" s="1"/>
  <c r="K1193" i="2"/>
  <c r="K1197" i="2" s="1"/>
  <c r="D61" i="1"/>
  <c r="S62" i="1"/>
  <c r="I1313" i="2"/>
  <c r="I1317" i="2" s="1"/>
  <c r="K1313" i="2"/>
  <c r="K1317" i="2" s="1"/>
  <c r="E1273" i="2"/>
  <c r="E1277" i="2" s="1"/>
  <c r="C1273" i="2"/>
  <c r="C1277" i="2" s="1"/>
  <c r="I1380" i="2"/>
  <c r="I1384" i="2" s="1"/>
  <c r="R24" i="1"/>
  <c r="K1340" i="2"/>
  <c r="K1344" i="2" s="1"/>
  <c r="C1353" i="2"/>
  <c r="C1357" i="2" s="1"/>
  <c r="E1353" i="2"/>
  <c r="E1357" i="2" s="1"/>
  <c r="C1100" i="2"/>
  <c r="C1104" i="2" s="1"/>
  <c r="F1390" i="2"/>
  <c r="H32" i="1"/>
  <c r="E1140" i="2"/>
  <c r="E1144" i="2" s="1"/>
  <c r="C38" i="1"/>
  <c r="O1193" i="2"/>
  <c r="O1197" i="2" s="1"/>
  <c r="Q1193" i="2"/>
  <c r="Q1197" i="2" s="1"/>
  <c r="S7" i="1"/>
  <c r="C62" i="1"/>
  <c r="C1060" i="2"/>
  <c r="C1064" i="2" s="1"/>
  <c r="E20" i="2"/>
  <c r="C20" i="2"/>
  <c r="S3" i="1"/>
  <c r="L1110" i="2"/>
  <c r="D32" i="1"/>
  <c r="C58" i="1"/>
  <c r="F43" i="1"/>
  <c r="E1300" i="2"/>
  <c r="E1304" i="2" s="1"/>
  <c r="C46" i="1"/>
  <c r="I1220" i="2"/>
  <c r="I1224" i="2" s="1"/>
  <c r="I1100" i="2"/>
  <c r="I1104" i="2" s="1"/>
  <c r="L1350" i="2"/>
  <c r="E1380" i="2"/>
  <c r="E1384" i="2" s="1"/>
  <c r="O1060" i="2"/>
  <c r="O1064" i="2" s="1"/>
  <c r="Q1340" i="2"/>
  <c r="Q1344" i="2" s="1"/>
  <c r="I1180" i="2"/>
  <c r="I1184" i="2" s="1"/>
  <c r="D20" i="1"/>
  <c r="C19" i="1"/>
  <c r="K1140" i="2"/>
  <c r="K1144" i="2" s="1"/>
  <c r="C33" i="2"/>
  <c r="C37" i="2" s="1"/>
  <c r="E33" i="2"/>
  <c r="E37" i="2" s="1"/>
  <c r="E1313" i="2"/>
  <c r="E1317" i="2" s="1"/>
  <c r="C1313" i="2"/>
  <c r="C1317" i="2" s="1"/>
  <c r="H56" i="1"/>
  <c r="O1073" i="2"/>
  <c r="O1077" i="2" s="1"/>
  <c r="Q1073" i="2"/>
  <c r="Q1077" i="2" s="1"/>
  <c r="Q1100" i="2"/>
  <c r="Q1104" i="2" s="1"/>
  <c r="O16" i="1"/>
  <c r="K1300" i="2"/>
  <c r="K1304" i="2" s="1"/>
  <c r="L1150" i="2"/>
  <c r="I1273" i="2"/>
  <c r="I1277" i="2" s="1"/>
  <c r="K1273" i="2"/>
  <c r="K1277" i="2" s="1"/>
  <c r="Q1220" i="2"/>
  <c r="Q1224" i="2" s="1"/>
  <c r="R1310" i="2"/>
  <c r="Q1260" i="2"/>
  <c r="Q1264" i="2" s="1"/>
  <c r="S25" i="1"/>
  <c r="C33" i="1"/>
  <c r="S19" i="1"/>
  <c r="I1060" i="2"/>
  <c r="I1064" i="2" s="1"/>
  <c r="R1110" i="2"/>
  <c r="E6" i="1"/>
  <c r="S27" i="1"/>
  <c r="O1180" i="2"/>
  <c r="O1184" i="2" s="1"/>
  <c r="I1260" i="2"/>
  <c r="I1264" i="2" s="1"/>
  <c r="K1260" i="2"/>
  <c r="K1264" i="2" s="1"/>
  <c r="R61" i="1"/>
  <c r="R1230" i="2"/>
  <c r="Q1300" i="2"/>
  <c r="Q1304" i="2" s="1"/>
  <c r="R1270" i="2"/>
  <c r="S46" i="1" l="1"/>
  <c r="S66" i="1"/>
  <c r="C1073" i="2"/>
  <c r="C1077" i="2" s="1"/>
  <c r="E30" i="1"/>
  <c r="R57" i="1"/>
  <c r="K1233" i="2"/>
  <c r="K1237" i="2" s="1"/>
  <c r="S38" i="1"/>
  <c r="I1393" i="2"/>
  <c r="I1397" i="2" s="1"/>
  <c r="S31" i="1"/>
  <c r="E1193" i="2"/>
  <c r="E1197" i="2" s="1"/>
  <c r="H62" i="1"/>
  <c r="S52" i="1"/>
  <c r="S42" i="1"/>
  <c r="N60" i="1"/>
  <c r="S11" i="1"/>
  <c r="S9" i="1"/>
  <c r="R37" i="1"/>
  <c r="S23" i="1"/>
  <c r="S50" i="1"/>
  <c r="E1393" i="2"/>
  <c r="E1397" i="2" s="1"/>
  <c r="C1393" i="2"/>
  <c r="C1397" i="2" s="1"/>
  <c r="D49" i="1"/>
  <c r="C36" i="1"/>
  <c r="C25" i="1"/>
  <c r="S15" i="1"/>
  <c r="R49" i="1"/>
  <c r="S33" i="1"/>
  <c r="C56" i="1"/>
  <c r="P26" i="1"/>
  <c r="C44" i="1"/>
  <c r="R4" i="1"/>
  <c r="C24" i="2"/>
  <c r="C3" i="1"/>
  <c r="D37" i="1"/>
  <c r="C13" i="1"/>
  <c r="O1113" i="2"/>
  <c r="O1117" i="2" s="1"/>
  <c r="Q1113" i="2"/>
  <c r="Q1117" i="2" s="1"/>
  <c r="K1153" i="2"/>
  <c r="K1157" i="2" s="1"/>
  <c r="I1153" i="2"/>
  <c r="I1157" i="2" s="1"/>
  <c r="Q22" i="1"/>
  <c r="P10" i="1"/>
  <c r="S21" i="1"/>
  <c r="C40" i="1"/>
  <c r="R8" i="1"/>
  <c r="C5" i="1"/>
  <c r="E24" i="2"/>
  <c r="D41" i="1"/>
  <c r="C31" i="1"/>
  <c r="C11" i="1"/>
  <c r="E1146" i="2"/>
  <c r="Q1146" i="2"/>
  <c r="K1146" i="2"/>
  <c r="O1233" i="2"/>
  <c r="O1237" i="2" s="1"/>
  <c r="Q1233" i="2"/>
  <c r="Q1237" i="2" s="1"/>
  <c r="C50" i="1"/>
  <c r="H60" i="1"/>
  <c r="G18" i="1"/>
  <c r="C66" i="1"/>
  <c r="S29" i="1"/>
  <c r="F58" i="1"/>
  <c r="D24" i="1"/>
  <c r="K1113" i="2"/>
  <c r="K1117" i="2" s="1"/>
  <c r="I1113" i="2"/>
  <c r="I1117" i="2" s="1"/>
  <c r="R12" i="1"/>
  <c r="R65" i="1"/>
  <c r="S64" i="1"/>
  <c r="S44" i="1"/>
  <c r="S56" i="1"/>
  <c r="E14" i="1"/>
  <c r="C7" i="1"/>
  <c r="H58" i="1"/>
  <c r="S60" i="1"/>
  <c r="K1066" i="2"/>
  <c r="E1066" i="2"/>
  <c r="Q1066" i="2"/>
  <c r="Q1273" i="2"/>
  <c r="Q1277" i="2" s="1"/>
  <c r="O1273" i="2"/>
  <c r="O1277" i="2" s="1"/>
  <c r="E22" i="1"/>
  <c r="C21" i="1"/>
  <c r="Q6" i="1"/>
  <c r="E62" i="1"/>
  <c r="F26" i="1"/>
  <c r="D53" i="1"/>
  <c r="S54" i="1"/>
  <c r="C60" i="1"/>
  <c r="S40" i="1"/>
  <c r="D65" i="1"/>
  <c r="N56" i="1"/>
  <c r="Q63" i="1"/>
  <c r="N62" i="1"/>
  <c r="S36" i="1"/>
  <c r="R32" i="1"/>
  <c r="Q14" i="1"/>
  <c r="E55" i="1"/>
  <c r="K1353" i="2"/>
  <c r="K1357" i="2" s="1"/>
  <c r="I1353" i="2"/>
  <c r="I1357" i="2" s="1"/>
  <c r="C52" i="1"/>
  <c r="D12" i="1"/>
  <c r="O49" i="1"/>
  <c r="R53" i="1"/>
  <c r="E47" i="1"/>
  <c r="C27" i="1"/>
  <c r="N58" i="1"/>
  <c r="Q1106" i="2"/>
  <c r="K1106" i="2"/>
  <c r="E1106" i="2"/>
  <c r="P43" i="1"/>
  <c r="Q1313" i="2"/>
  <c r="Q1317" i="2" s="1"/>
  <c r="O1313" i="2"/>
  <c r="O1317" i="2" s="1"/>
  <c r="R28" i="1"/>
  <c r="S5" i="1"/>
  <c r="Q39" i="1"/>
  <c r="N32" i="1"/>
  <c r="D28" i="1"/>
  <c r="E39" i="1"/>
  <c r="R20" i="1"/>
  <c r="D8" i="1"/>
  <c r="I1066" i="2" l="1"/>
  <c r="O1386" i="2"/>
  <c r="I1226" i="2"/>
  <c r="I1386" i="2"/>
  <c r="C1146" i="2"/>
  <c r="O1266" i="2"/>
  <c r="O1346" i="2"/>
  <c r="I1306" i="2"/>
  <c r="C1306" i="2"/>
  <c r="C1106" i="2"/>
  <c r="C1186" i="2"/>
  <c r="O1226" i="2"/>
  <c r="C1386" i="2"/>
  <c r="C1266" i="2"/>
  <c r="O1186" i="2"/>
  <c r="O1106" i="2"/>
  <c r="C1346" i="2"/>
  <c r="O1306" i="2"/>
  <c r="I1186" i="2"/>
  <c r="O1146" i="2"/>
  <c r="I1266" i="2"/>
  <c r="C1066" i="2"/>
  <c r="O1066" i="2"/>
  <c r="C1226" i="2"/>
  <c r="I1346" i="2"/>
  <c r="I1106" i="2"/>
  <c r="I1146" i="2"/>
  <c r="C1399" i="2"/>
  <c r="I1159" i="2"/>
  <c r="I1279" i="2"/>
  <c r="O1199" i="2"/>
  <c r="C1239" i="2"/>
  <c r="I1079" i="2"/>
  <c r="O1159" i="2"/>
  <c r="I1119" i="2"/>
  <c r="C1359" i="2"/>
  <c r="C1119" i="2"/>
  <c r="O1359" i="2"/>
  <c r="O1079" i="2"/>
  <c r="C1079" i="2"/>
  <c r="I1239" i="2"/>
  <c r="O1239" i="2"/>
  <c r="O1399" i="2"/>
  <c r="O1279" i="2"/>
  <c r="O1319" i="2"/>
  <c r="O1119" i="2"/>
  <c r="I1319" i="2"/>
  <c r="I1359" i="2"/>
  <c r="C1279" i="2"/>
  <c r="C1199" i="2"/>
  <c r="C1319" i="2"/>
  <c r="C1159" i="2"/>
  <c r="I1199" i="2"/>
  <c r="I1399" i="2"/>
  <c r="E1359" i="2"/>
  <c r="K1319" i="2"/>
  <c r="E1279" i="2"/>
  <c r="E1159" i="2"/>
  <c r="K1199" i="2"/>
  <c r="E1119" i="2"/>
  <c r="Q1079" i="2"/>
  <c r="K1279" i="2"/>
  <c r="Q1279" i="2"/>
  <c r="Q1319" i="2"/>
  <c r="Q1119" i="2"/>
  <c r="K1159" i="2"/>
  <c r="E1239" i="2"/>
  <c r="Q1359" i="2"/>
  <c r="K1359" i="2"/>
  <c r="K1119" i="2"/>
  <c r="E1199" i="2"/>
  <c r="K1079" i="2"/>
  <c r="Q1159" i="2"/>
  <c r="K1239" i="2"/>
  <c r="Q1239" i="2"/>
  <c r="K1399" i="2"/>
  <c r="Q1399" i="2"/>
  <c r="E1319" i="2"/>
  <c r="Q1199" i="2"/>
  <c r="E1079" i="2"/>
  <c r="E1399" i="2"/>
  <c r="Q1306" i="2"/>
  <c r="E1266" i="2"/>
  <c r="K1306" i="2"/>
  <c r="K1346" i="2"/>
  <c r="E1386" i="2"/>
  <c r="E1186" i="2"/>
  <c r="K1266" i="2"/>
  <c r="E1346" i="2"/>
  <c r="Q1186" i="2"/>
  <c r="Q1346" i="2"/>
  <c r="E1306" i="2"/>
  <c r="K1186" i="2"/>
  <c r="K1386" i="2"/>
  <c r="K1226" i="2"/>
  <c r="E1226" i="2"/>
  <c r="Q1386" i="2"/>
  <c r="Q1226" i="2"/>
  <c r="Q1266" i="2"/>
  <c r="C15" i="1" l="1"/>
  <c r="C17" i="1"/>
</calcChain>
</file>

<file path=xl/sharedStrings.xml><?xml version="1.0" encoding="utf-8"?>
<sst xmlns="http://schemas.openxmlformats.org/spreadsheetml/2006/main" count="3022" uniqueCount="106">
  <si>
    <t>Villanova</t>
  </si>
  <si>
    <t>Score</t>
  </si>
  <si>
    <t>National Champion</t>
  </si>
  <si>
    <t>Creighton</t>
  </si>
  <si>
    <t>Wisconsin</t>
  </si>
  <si>
    <t>North Carolina A&amp;T</t>
  </si>
  <si>
    <t>Offensive Efficency</t>
  </si>
  <si>
    <t>Defensive Efficency</t>
  </si>
  <si>
    <t xml:space="preserve">Offense Eff. % </t>
  </si>
  <si>
    <t>Tempo</t>
  </si>
  <si>
    <t>% to Average</t>
  </si>
  <si>
    <t>Number of Possessions</t>
  </si>
  <si>
    <t>Proj. Points</t>
  </si>
  <si>
    <t>Spread</t>
  </si>
  <si>
    <t>Line</t>
  </si>
  <si>
    <t>Projected Spread Score</t>
  </si>
  <si>
    <t>My Line</t>
  </si>
  <si>
    <t>% Chance of Winning</t>
  </si>
  <si>
    <t>Implied Odds</t>
  </si>
  <si>
    <t>+EV=</t>
  </si>
  <si>
    <t>Kelly</t>
  </si>
  <si>
    <t>Over/Under</t>
  </si>
  <si>
    <t>Total</t>
  </si>
  <si>
    <t>Points</t>
  </si>
  <si>
    <t>Over</t>
  </si>
  <si>
    <t>Under</t>
  </si>
  <si>
    <t>% Chance of Over/Under</t>
  </si>
  <si>
    <t xml:space="preserve"> </t>
  </si>
  <si>
    <t>+24</t>
  </si>
  <si>
    <t>Nebraska</t>
  </si>
  <si>
    <t>+15</t>
  </si>
  <si>
    <t>+5</t>
  </si>
  <si>
    <t>+26.5</t>
  </si>
  <si>
    <t>California</t>
  </si>
  <si>
    <t>+2</t>
  </si>
  <si>
    <t>Utah St.</t>
  </si>
  <si>
    <t>+21.5</t>
  </si>
  <si>
    <t>Nevada</t>
  </si>
  <si>
    <t>+5.5</t>
  </si>
  <si>
    <t>Maryland Eastern Shore</t>
  </si>
  <si>
    <t>+7.5</t>
  </si>
  <si>
    <t>UCLA</t>
  </si>
  <si>
    <t>Texas Southern</t>
  </si>
  <si>
    <t>Alabama</t>
  </si>
  <si>
    <t>Southeast Missouri St.</t>
  </si>
  <si>
    <t>Texas A&amp;M Corpus Chris</t>
  </si>
  <si>
    <t>Maryland</t>
  </si>
  <si>
    <t>West Virginia</t>
  </si>
  <si>
    <t>San Diego St.</t>
  </si>
  <si>
    <t>Charleston</t>
  </si>
  <si>
    <t>Virginia</t>
  </si>
  <si>
    <t>Furman</t>
  </si>
  <si>
    <t>Baylor</t>
  </si>
  <si>
    <t>UC Santa Barbara</t>
  </si>
  <si>
    <t>Missouri</t>
  </si>
  <si>
    <t>Arizona</t>
  </si>
  <si>
    <t>Princeton</t>
  </si>
  <si>
    <t>Houston</t>
  </si>
  <si>
    <t>Northern Kentucky</t>
  </si>
  <si>
    <t>Iowa</t>
  </si>
  <si>
    <t>Auburn</t>
  </si>
  <si>
    <t>Drake</t>
  </si>
  <si>
    <t>Miami FL</t>
  </si>
  <si>
    <t>Indiana</t>
  </si>
  <si>
    <t>Kent St.</t>
  </si>
  <si>
    <t>Iowa St.</t>
  </si>
  <si>
    <t>Mississippi St.</t>
  </si>
  <si>
    <t>Pittsburgh</t>
  </si>
  <si>
    <t>Xavier</t>
  </si>
  <si>
    <t>Texas</t>
  </si>
  <si>
    <t>Colgate</t>
  </si>
  <si>
    <t>Kennesaw St.</t>
  </si>
  <si>
    <t>Texas A&amp;M</t>
  </si>
  <si>
    <t>Penn St.</t>
  </si>
  <si>
    <t>Kansas</t>
  </si>
  <si>
    <t>Howard</t>
  </si>
  <si>
    <t>Arkansas</t>
  </si>
  <si>
    <t>Illinois</t>
  </si>
  <si>
    <t>Saint Mary's</t>
  </si>
  <si>
    <t>VCU</t>
  </si>
  <si>
    <t>Connecticut</t>
  </si>
  <si>
    <t>Iona</t>
  </si>
  <si>
    <t>TCU</t>
  </si>
  <si>
    <t>Arizona St.</t>
  </si>
  <si>
    <t>Gonzaga</t>
  </si>
  <si>
    <t>Grand Canyon</t>
  </si>
  <si>
    <t>Northwestern</t>
  </si>
  <si>
    <t>Boise St.</t>
  </si>
  <si>
    <t>UNC Asheville</t>
  </si>
  <si>
    <t>Purdue</t>
  </si>
  <si>
    <t>Fairleigh Dickinson</t>
  </si>
  <si>
    <t>Memphis</t>
  </si>
  <si>
    <t>Florida Atlantic</t>
  </si>
  <si>
    <t>Duke</t>
  </si>
  <si>
    <t>Oral Roberts</t>
  </si>
  <si>
    <t>Tennessee</t>
  </si>
  <si>
    <t>Louisiana</t>
  </si>
  <si>
    <t>Kentucky</t>
  </si>
  <si>
    <t>Providence</t>
  </si>
  <si>
    <t>Kansas St.</t>
  </si>
  <si>
    <t>Montana St.</t>
  </si>
  <si>
    <t>Michigan St.</t>
  </si>
  <si>
    <t>USC</t>
  </si>
  <si>
    <t>Marquette</t>
  </si>
  <si>
    <t>Vermont</t>
  </si>
  <si>
    <t>N.C.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</si>
</sst>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-* #,##0.00_-;\-* #,##0.00_-;_-* &quot;-&quot;??_-;_-@"/>
    <numFmt numFmtId="167" formatCode="_-&quot;$&quot;* #,##0.00_-;\-&quot;$&quot;* #,##0.00_-;_-&quot;$&quot;* &quot;-&quot;??_-;_-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name val="Arial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0" fontId="1" fillId="0" borderId="1" xfId="0" applyNumberFormat="1" applyFont="1" applyBorder="1" applyAlignment="1">
      <alignment horizontal="right"/>
    </xf>
    <xf numFmtId="10" fontId="1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0" fontId="1" fillId="0" borderId="4" xfId="0" applyNumberFormat="1" applyFont="1" applyBorder="1" applyAlignment="1">
      <alignment horizontal="right"/>
    </xf>
    <xf numFmtId="10" fontId="1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0" fontId="1" fillId="0" borderId="0" xfId="0" applyNumberFormat="1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0" fontId="1" fillId="0" borderId="0" xfId="0" applyNumberFormat="1" applyFont="1" applyAlignment="1">
      <alignment horizontal="left"/>
    </xf>
    <xf numFmtId="10" fontId="1" fillId="0" borderId="2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left"/>
    </xf>
    <xf numFmtId="10" fontId="1" fillId="0" borderId="4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10" fontId="1" fillId="0" borderId="7" xfId="0" applyNumberFormat="1" applyFont="1" applyBorder="1" applyAlignment="1">
      <alignment horizontal="right"/>
    </xf>
    <xf numFmtId="10" fontId="1" fillId="0" borderId="6" xfId="0" applyNumberFormat="1" applyFont="1" applyBorder="1" applyAlignment="1">
      <alignment horizontal="left"/>
    </xf>
    <xf numFmtId="10" fontId="1" fillId="0" borderId="7" xfId="0" applyNumberFormat="1" applyFont="1" applyBorder="1"/>
    <xf numFmtId="10" fontId="1" fillId="0" borderId="2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/>
    <xf numFmtId="0" fontId="1" fillId="0" borderId="12" xfId="0" applyFont="1" applyBorder="1"/>
    <xf numFmtId="0" fontId="3" fillId="0" borderId="1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43" fontId="1" fillId="0" borderId="6" xfId="0" applyNumberFormat="1" applyFont="1" applyBorder="1"/>
    <xf numFmtId="9" fontId="1" fillId="0" borderId="0" xfId="0" applyNumberFormat="1" applyFont="1"/>
    <xf numFmtId="9" fontId="1" fillId="0" borderId="6" xfId="0" applyNumberFormat="1" applyFont="1" applyBorder="1"/>
    <xf numFmtId="164" fontId="1" fillId="0" borderId="0" xfId="0" applyNumberFormat="1" applyFont="1" applyAlignment="1">
      <alignment horizontal="center"/>
    </xf>
    <xf numFmtId="10" fontId="1" fillId="0" borderId="0" xfId="0" applyNumberFormat="1" applyFont="1"/>
    <xf numFmtId="2" fontId="1" fillId="0" borderId="6" xfId="0" applyNumberFormat="1" applyFont="1" applyBorder="1"/>
    <xf numFmtId="1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0" borderId="7" xfId="0" quotePrefix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quotePrefix="1" applyFont="1" applyBorder="1" applyAlignment="1">
      <alignment horizontal="right"/>
    </xf>
    <xf numFmtId="43" fontId="1" fillId="0" borderId="0" xfId="0" applyNumberFormat="1" applyFont="1"/>
    <xf numFmtId="2" fontId="1" fillId="0" borderId="6" xfId="0" applyNumberFormat="1" applyFont="1" applyBorder="1" applyAlignment="1">
      <alignment horizontal="center"/>
    </xf>
    <xf numFmtId="10" fontId="1" fillId="0" borderId="16" xfId="0" applyNumberFormat="1" applyFont="1" applyBorder="1"/>
    <xf numFmtId="44" fontId="3" fillId="0" borderId="16" xfId="0" applyNumberFormat="1" applyFont="1" applyBorder="1"/>
    <xf numFmtId="0" fontId="3" fillId="0" borderId="7" xfId="0" applyFont="1" applyBorder="1" applyAlignment="1">
      <alignment horizontal="right"/>
    </xf>
    <xf numFmtId="43" fontId="1" fillId="0" borderId="13" xfId="0" applyNumberFormat="1" applyFont="1" applyBorder="1" applyAlignment="1">
      <alignment horizontal="center"/>
    </xf>
    <xf numFmtId="166" fontId="1" fillId="0" borderId="0" xfId="0" applyNumberFormat="1" applyFont="1"/>
    <xf numFmtId="44" fontId="1" fillId="0" borderId="0" xfId="0" applyNumberFormat="1" applyFont="1"/>
    <xf numFmtId="44" fontId="1" fillId="0" borderId="6" xfId="0" applyNumberFormat="1" applyFont="1" applyBorder="1"/>
    <xf numFmtId="0" fontId="1" fillId="0" borderId="5" xfId="0" applyFont="1" applyBorder="1" applyAlignment="1">
      <alignment horizontal="right"/>
    </xf>
    <xf numFmtId="10" fontId="1" fillId="0" borderId="13" xfId="0" applyNumberFormat="1" applyFont="1" applyBorder="1"/>
    <xf numFmtId="0" fontId="1" fillId="0" borderId="13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167" fontId="1" fillId="0" borderId="6" xfId="0" applyNumberFormat="1" applyFont="1" applyBorder="1"/>
    <xf numFmtId="2" fontId="1" fillId="0" borderId="0" xfId="0" applyNumberFormat="1" applyFont="1"/>
    <xf numFmtId="167" fontId="1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17" xfId="0" applyFont="1" applyBorder="1"/>
    <xf numFmtId="10" fontId="1" fillId="0" borderId="18" xfId="0" applyNumberFormat="1" applyFont="1" applyBorder="1" applyAlignment="1">
      <alignment horizontal="left"/>
    </xf>
    <xf numFmtId="0" fontId="1" fillId="0" borderId="19" xfId="0" applyFont="1" applyBorder="1"/>
    <xf numFmtId="10" fontId="1" fillId="0" borderId="21" xfId="0" applyNumberFormat="1" applyFont="1" applyBorder="1" applyAlignment="1">
      <alignment horizontal="left"/>
    </xf>
    <xf numFmtId="0" fontId="1" fillId="0" borderId="20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llege%20Basketball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/Downloads/College%20Basketbal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  <sheetName val="Edge Today"/>
      <sheetName val="Edge Tomorrow"/>
      <sheetName val="Today"/>
      <sheetName val="Tomorrow"/>
      <sheetName val="Today Games"/>
      <sheetName val="Tuesday"/>
      <sheetName val="Wednesday"/>
      <sheetName val="Thursday"/>
      <sheetName val="Friday"/>
      <sheetName val="Saturday"/>
      <sheetName val="Sunday"/>
      <sheetName val="Stats"/>
      <sheetName val="KenPom Dump"/>
      <sheetName val="Sheet11"/>
      <sheetName val="Injuries"/>
      <sheetName val="HCA"/>
      <sheetName val="Sheet6"/>
      <sheetName val="Kelly Monday O-U"/>
      <sheetName val="Sheet7"/>
      <sheetName val="NCAA Tournament Matchups"/>
      <sheetName val="Sheet1"/>
      <sheetName val="NCAA Tournament"/>
      <sheetName val="Sheet3"/>
      <sheetName val="Elishas Bracket"/>
      <sheetName val="Sheet4"/>
      <sheetName val="Sheet10"/>
      <sheetName val="Sheet2"/>
      <sheetName val="Injury Notes"/>
      <sheetName val="Sheet14"/>
      <sheetName val="Kelly Monday"/>
      <sheetName val="Kelly Tuesday"/>
      <sheetName val="Kelly Tuesday O-U"/>
      <sheetName val="Kelly Wednesday"/>
      <sheetName val="Kelly Wednesday O-U"/>
      <sheetName val="Kelly Thursday"/>
      <sheetName val="Kelly Thursday O-U"/>
      <sheetName val="Kelly Friday"/>
      <sheetName val="Kelly Friday O-U"/>
      <sheetName val="Kelly Saturday"/>
      <sheetName val="Kelly Sunday"/>
      <sheetName val="Kelly Saturday O-U"/>
      <sheetName val="Kelly Sunday O-U"/>
      <sheetName val="Sheet8"/>
      <sheetName val="Sheet9"/>
      <sheetName val="Sheet13"/>
      <sheetName val="Sheet12"/>
      <sheetName val="Sheet5"/>
      <sheetName val="Sheet22"/>
      <sheetName val="Sheet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Abilene Christian</v>
          </cell>
          <cell r="C2" t="str">
            <v>WAC</v>
          </cell>
          <cell r="D2"/>
          <cell r="E2">
            <v>-1.4000000000000057</v>
          </cell>
          <cell r="F2">
            <v>106</v>
          </cell>
          <cell r="G2">
            <v>107.4</v>
          </cell>
          <cell r="H2">
            <v>69.2</v>
          </cell>
          <cell r="I2">
            <v>-0.05</v>
          </cell>
        </row>
        <row r="3">
          <cell r="B3" t="str">
            <v>Air Force</v>
          </cell>
          <cell r="C3" t="str">
            <v>MWC</v>
          </cell>
          <cell r="D3"/>
          <cell r="E3">
            <v>1.9000000000000057</v>
          </cell>
          <cell r="F3">
            <v>106.4</v>
          </cell>
          <cell r="G3">
            <v>104.5</v>
          </cell>
          <cell r="H3">
            <v>63.1</v>
          </cell>
          <cell r="I3">
            <v>-5.7000000000000002E-2</v>
          </cell>
        </row>
        <row r="4">
          <cell r="B4" t="str">
            <v>Akron</v>
          </cell>
          <cell r="C4" t="str">
            <v>MAC</v>
          </cell>
          <cell r="D4"/>
          <cell r="E4">
            <v>6.5</v>
          </cell>
          <cell r="F4">
            <v>110.1</v>
          </cell>
          <cell r="G4">
            <v>103.6</v>
          </cell>
          <cell r="H4">
            <v>65.3</v>
          </cell>
          <cell r="I4">
            <v>2E-3</v>
          </cell>
        </row>
        <row r="5">
          <cell r="B5" t="str">
            <v>Alabama</v>
          </cell>
          <cell r="C5" t="str">
            <v>SEC</v>
          </cell>
          <cell r="D5"/>
          <cell r="E5">
            <v>26.899999999999991</v>
          </cell>
          <cell r="F5">
            <v>115.8</v>
          </cell>
          <cell r="G5">
            <v>88.9</v>
          </cell>
          <cell r="H5">
            <v>72.8</v>
          </cell>
          <cell r="I5">
            <v>7.5999999999999998E-2</v>
          </cell>
        </row>
        <row r="6">
          <cell r="B6" t="str">
            <v>Alabama A&amp;M</v>
          </cell>
          <cell r="C6" t="str">
            <v>SWAC</v>
          </cell>
          <cell r="D6"/>
          <cell r="E6">
            <v>-11.299999999999997</v>
          </cell>
          <cell r="F6">
            <v>96.8</v>
          </cell>
          <cell r="G6">
            <v>108.1</v>
          </cell>
          <cell r="H6">
            <v>68.3</v>
          </cell>
          <cell r="I6">
            <v>-1.0999999999999999E-2</v>
          </cell>
        </row>
        <row r="7">
          <cell r="B7" t="str">
            <v>Alabama St.</v>
          </cell>
          <cell r="C7" t="str">
            <v>SWAC</v>
          </cell>
          <cell r="D7"/>
          <cell r="E7">
            <v>-17.600000000000009</v>
          </cell>
          <cell r="F7">
            <v>93.3</v>
          </cell>
          <cell r="G7">
            <v>110.9</v>
          </cell>
          <cell r="H7">
            <v>66</v>
          </cell>
          <cell r="I7">
            <v>5.0000000000000001E-3</v>
          </cell>
        </row>
        <row r="8">
          <cell r="B8" t="str">
            <v>Albany</v>
          </cell>
          <cell r="C8" t="str">
            <v>AE</v>
          </cell>
          <cell r="D8"/>
          <cell r="E8">
            <v>-17.299999999999997</v>
          </cell>
          <cell r="F8">
            <v>98.9</v>
          </cell>
          <cell r="G8">
            <v>116.2</v>
          </cell>
          <cell r="H8">
            <v>67.3</v>
          </cell>
          <cell r="I8">
            <v>-2.7E-2</v>
          </cell>
        </row>
        <row r="9">
          <cell r="B9" t="str">
            <v>Alcorn St.</v>
          </cell>
          <cell r="C9" t="str">
            <v>SWAC</v>
          </cell>
          <cell r="D9"/>
          <cell r="E9">
            <v>-6.2000000000000028</v>
          </cell>
          <cell r="F9">
            <v>102.2</v>
          </cell>
          <cell r="G9">
            <v>108.4</v>
          </cell>
          <cell r="H9">
            <v>67.2</v>
          </cell>
          <cell r="I9">
            <v>0.13900000000000001</v>
          </cell>
        </row>
        <row r="10">
          <cell r="B10" t="str">
            <v>American</v>
          </cell>
          <cell r="C10" t="str">
            <v>Pat</v>
          </cell>
          <cell r="D10"/>
          <cell r="E10">
            <v>-9.3999999999999915</v>
          </cell>
          <cell r="F10">
            <v>100.9</v>
          </cell>
          <cell r="G10">
            <v>110.3</v>
          </cell>
          <cell r="H10">
            <v>62.5</v>
          </cell>
          <cell r="I10">
            <v>4.9000000000000002E-2</v>
          </cell>
        </row>
        <row r="11">
          <cell r="B11" t="str">
            <v>Appalachian St.</v>
          </cell>
          <cell r="C11" t="str">
            <v>SB</v>
          </cell>
          <cell r="D11"/>
          <cell r="E11">
            <v>-0.70000000000000284</v>
          </cell>
          <cell r="F11">
            <v>101.5</v>
          </cell>
          <cell r="G11">
            <v>102.2</v>
          </cell>
          <cell r="H11">
            <v>64.900000000000006</v>
          </cell>
          <cell r="I11">
            <v>-3.5000000000000003E-2</v>
          </cell>
        </row>
        <row r="12">
          <cell r="B12" t="str">
            <v>Arizona</v>
          </cell>
          <cell r="C12" t="str">
            <v>P12</v>
          </cell>
          <cell r="D12"/>
          <cell r="E12">
            <v>22.599999999999994</v>
          </cell>
          <cell r="F12">
            <v>120.6</v>
          </cell>
          <cell r="G12">
            <v>98</v>
          </cell>
          <cell r="H12">
            <v>72.400000000000006</v>
          </cell>
          <cell r="I12">
            <v>3.2000000000000001E-2</v>
          </cell>
        </row>
        <row r="13">
          <cell r="B13" t="str">
            <v>Arizona St.</v>
          </cell>
          <cell r="C13" t="str">
            <v>P12</v>
          </cell>
          <cell r="D13"/>
          <cell r="E13">
            <v>12.399999999999991</v>
          </cell>
          <cell r="F13">
            <v>107.6</v>
          </cell>
          <cell r="G13">
            <v>95.2</v>
          </cell>
          <cell r="H13">
            <v>68.3</v>
          </cell>
          <cell r="I13">
            <v>6.9000000000000006E-2</v>
          </cell>
        </row>
        <row r="14">
          <cell r="B14" t="str">
            <v>Arkansas</v>
          </cell>
          <cell r="C14" t="str">
            <v>SEC</v>
          </cell>
          <cell r="D14"/>
          <cell r="E14">
            <v>18.600000000000009</v>
          </cell>
          <cell r="F14">
            <v>112.7</v>
          </cell>
          <cell r="G14">
            <v>94.1</v>
          </cell>
          <cell r="H14">
            <v>69.599999999999994</v>
          </cell>
          <cell r="I14">
            <v>-7.1999999999999995E-2</v>
          </cell>
        </row>
        <row r="15">
          <cell r="B15" t="str">
            <v>Arkansas Pine Bluff</v>
          </cell>
          <cell r="C15" t="str">
            <v>SWAC</v>
          </cell>
          <cell r="D15"/>
          <cell r="E15">
            <v>-13.299999999999997</v>
          </cell>
          <cell r="F15">
            <v>94.7</v>
          </cell>
          <cell r="G15">
            <v>108</v>
          </cell>
          <cell r="H15">
            <v>69.599999999999994</v>
          </cell>
          <cell r="I15">
            <v>-7.0000000000000007E-2</v>
          </cell>
        </row>
        <row r="16">
          <cell r="B16" t="str">
            <v>Arkansas St.</v>
          </cell>
          <cell r="C16" t="str">
            <v>SB</v>
          </cell>
          <cell r="D16"/>
          <cell r="E16">
            <v>-9.5</v>
          </cell>
          <cell r="F16">
            <v>100.4</v>
          </cell>
          <cell r="G16">
            <v>109.9</v>
          </cell>
          <cell r="H16">
            <v>63.4</v>
          </cell>
          <cell r="I16">
            <v>-1.2E-2</v>
          </cell>
        </row>
        <row r="17">
          <cell r="B17" t="str">
            <v>Army</v>
          </cell>
          <cell r="C17" t="str">
            <v>Pat</v>
          </cell>
          <cell r="D17"/>
          <cell r="E17">
            <v>-6.9000000000000057</v>
          </cell>
          <cell r="F17">
            <v>103.1</v>
          </cell>
          <cell r="G17">
            <v>110</v>
          </cell>
          <cell r="H17">
            <v>68.5</v>
          </cell>
          <cell r="I17">
            <v>-4.2999999999999997E-2</v>
          </cell>
        </row>
        <row r="18">
          <cell r="B18" t="str">
            <v>Auburn</v>
          </cell>
          <cell r="C18" t="str">
            <v>SEC</v>
          </cell>
          <cell r="D18"/>
          <cell r="E18">
            <v>17.399999999999991</v>
          </cell>
          <cell r="F18">
            <v>112.8</v>
          </cell>
          <cell r="G18">
            <v>95.4</v>
          </cell>
          <cell r="H18">
            <v>67.599999999999994</v>
          </cell>
          <cell r="I18">
            <v>-2.9000000000000001E-2</v>
          </cell>
        </row>
        <row r="19">
          <cell r="B19" t="str">
            <v>Austin Peay</v>
          </cell>
          <cell r="C19" t="str">
            <v>ASun</v>
          </cell>
          <cell r="D19"/>
          <cell r="E19">
            <v>-13.899999999999991</v>
          </cell>
          <cell r="F19">
            <v>97.2</v>
          </cell>
          <cell r="G19">
            <v>111.1</v>
          </cell>
          <cell r="H19">
            <v>64.8</v>
          </cell>
          <cell r="I19">
            <v>-5.8000000000000003E-2</v>
          </cell>
        </row>
        <row r="20">
          <cell r="B20" t="str">
            <v>Ball St.</v>
          </cell>
          <cell r="C20" t="str">
            <v>MAC</v>
          </cell>
          <cell r="D20"/>
          <cell r="E20">
            <v>0.20000000000000284</v>
          </cell>
          <cell r="F20">
            <v>108.2</v>
          </cell>
          <cell r="G20">
            <v>108</v>
          </cell>
          <cell r="H20">
            <v>67.5</v>
          </cell>
          <cell r="I20">
            <v>1.9E-2</v>
          </cell>
        </row>
        <row r="21">
          <cell r="B21" t="str">
            <v>Baylor</v>
          </cell>
          <cell r="C21" t="str">
            <v>B12</v>
          </cell>
          <cell r="D21"/>
          <cell r="E21">
            <v>20</v>
          </cell>
          <cell r="F21">
            <v>121.9</v>
          </cell>
          <cell r="G21">
            <v>101.9</v>
          </cell>
          <cell r="H21">
            <v>66.5</v>
          </cell>
          <cell r="I21">
            <v>3.2000000000000001E-2</v>
          </cell>
        </row>
        <row r="22">
          <cell r="B22" t="str">
            <v>Bellarmine</v>
          </cell>
          <cell r="C22" t="str">
            <v>ASun</v>
          </cell>
          <cell r="D22"/>
          <cell r="E22">
            <v>-8</v>
          </cell>
          <cell r="F22">
            <v>102.5</v>
          </cell>
          <cell r="G22">
            <v>110.5</v>
          </cell>
          <cell r="H22">
            <v>62.1</v>
          </cell>
          <cell r="I22">
            <v>8.4000000000000005E-2</v>
          </cell>
        </row>
        <row r="23">
          <cell r="B23" t="str">
            <v>Belmont</v>
          </cell>
          <cell r="C23" t="str">
            <v>MVC</v>
          </cell>
          <cell r="D23"/>
          <cell r="E23">
            <v>4</v>
          </cell>
          <cell r="F23">
            <v>111.6</v>
          </cell>
          <cell r="G23">
            <v>107.6</v>
          </cell>
          <cell r="H23">
            <v>68.3</v>
          </cell>
          <cell r="I23">
            <v>2.5000000000000001E-2</v>
          </cell>
        </row>
        <row r="24">
          <cell r="B24" t="str">
            <v>Bethune Cookman</v>
          </cell>
          <cell r="C24" t="str">
            <v>SWAC</v>
          </cell>
          <cell r="D24"/>
          <cell r="E24">
            <v>-17.299999999999997</v>
          </cell>
          <cell r="F24">
            <v>97.2</v>
          </cell>
          <cell r="G24">
            <v>114.5</v>
          </cell>
          <cell r="H24">
            <v>69</v>
          </cell>
          <cell r="I24">
            <v>3.7999999999999999E-2</v>
          </cell>
        </row>
        <row r="25">
          <cell r="B25" t="str">
            <v>Binghamton</v>
          </cell>
          <cell r="C25" t="str">
            <v>AE</v>
          </cell>
          <cell r="D25"/>
          <cell r="E25">
            <v>-11.900000000000006</v>
          </cell>
          <cell r="F25">
            <v>98.8</v>
          </cell>
          <cell r="G25">
            <v>110.7</v>
          </cell>
          <cell r="H25">
            <v>66</v>
          </cell>
          <cell r="I25">
            <v>2.8000000000000001E-2</v>
          </cell>
        </row>
        <row r="26">
          <cell r="B26" t="str">
            <v>Boise St.</v>
          </cell>
          <cell r="C26" t="str">
            <v>MWC</v>
          </cell>
          <cell r="D26"/>
          <cell r="E26">
            <v>17.199999999999989</v>
          </cell>
          <cell r="F26">
            <v>111.1</v>
          </cell>
          <cell r="G26">
            <v>93.9</v>
          </cell>
          <cell r="H26">
            <v>66.5</v>
          </cell>
          <cell r="I26">
            <v>1.2999999999999999E-2</v>
          </cell>
        </row>
        <row r="27">
          <cell r="B27" t="str">
            <v>Boston College</v>
          </cell>
          <cell r="C27" t="str">
            <v>ACC</v>
          </cell>
          <cell r="D27"/>
          <cell r="E27">
            <v>-0.39999999999999147</v>
          </cell>
          <cell r="F27">
            <v>102.7</v>
          </cell>
          <cell r="G27">
            <v>103.1</v>
          </cell>
          <cell r="H27">
            <v>66.5</v>
          </cell>
          <cell r="I27">
            <v>0.09</v>
          </cell>
        </row>
        <row r="28">
          <cell r="B28" t="str">
            <v>Boston University</v>
          </cell>
          <cell r="C28" t="str">
            <v>Pat</v>
          </cell>
          <cell r="D28"/>
          <cell r="E28">
            <v>-8.7000000000000028</v>
          </cell>
          <cell r="F28">
            <v>98.2</v>
          </cell>
          <cell r="G28">
            <v>106.9</v>
          </cell>
          <cell r="H28">
            <v>65.400000000000006</v>
          </cell>
          <cell r="I28">
            <v>-1E-3</v>
          </cell>
        </row>
        <row r="29">
          <cell r="B29" t="str">
            <v>Bowling Green</v>
          </cell>
          <cell r="C29" t="str">
            <v>MAC</v>
          </cell>
          <cell r="D29"/>
          <cell r="E29">
            <v>-9.2999999999999972</v>
          </cell>
          <cell r="F29">
            <v>103.8</v>
          </cell>
          <cell r="G29">
            <v>113.1</v>
          </cell>
          <cell r="H29">
            <v>69.599999999999994</v>
          </cell>
          <cell r="I29">
            <v>-6.6000000000000003E-2</v>
          </cell>
        </row>
        <row r="30">
          <cell r="B30" t="str">
            <v>Bradley</v>
          </cell>
          <cell r="C30" t="str">
            <v>MVC</v>
          </cell>
          <cell r="D30"/>
          <cell r="E30">
            <v>9.2000000000000028</v>
          </cell>
          <cell r="F30">
            <v>107.2</v>
          </cell>
          <cell r="G30">
            <v>98</v>
          </cell>
          <cell r="H30">
            <v>65.2</v>
          </cell>
          <cell r="I30">
            <v>6.3E-2</v>
          </cell>
        </row>
        <row r="31">
          <cell r="B31" t="str">
            <v>Brown</v>
          </cell>
          <cell r="C31" t="str">
            <v>Ivy</v>
          </cell>
          <cell r="D31"/>
          <cell r="E31">
            <v>-1</v>
          </cell>
          <cell r="F31">
            <v>100.9</v>
          </cell>
          <cell r="G31">
            <v>101.9</v>
          </cell>
          <cell r="H31">
            <v>69.3</v>
          </cell>
          <cell r="I31">
            <v>5.0000000000000001E-3</v>
          </cell>
        </row>
        <row r="32">
          <cell r="B32" t="str">
            <v>Bryant</v>
          </cell>
          <cell r="C32" t="str">
            <v>AE</v>
          </cell>
          <cell r="D32"/>
          <cell r="E32">
            <v>-2.8000000000000114</v>
          </cell>
          <cell r="F32">
            <v>105.1</v>
          </cell>
          <cell r="G32">
            <v>107.9</v>
          </cell>
          <cell r="H32">
            <v>72</v>
          </cell>
          <cell r="I32">
            <v>4.0000000000000001E-3</v>
          </cell>
        </row>
        <row r="33">
          <cell r="B33" t="str">
            <v>Bucknell</v>
          </cell>
          <cell r="C33" t="str">
            <v>Pat</v>
          </cell>
          <cell r="D33"/>
          <cell r="E33">
            <v>-11.400000000000006</v>
          </cell>
          <cell r="F33">
            <v>99.1</v>
          </cell>
          <cell r="G33">
            <v>110.5</v>
          </cell>
          <cell r="H33">
            <v>66.8</v>
          </cell>
          <cell r="I33">
            <v>-6.0999999999999999E-2</v>
          </cell>
        </row>
        <row r="34">
          <cell r="B34" t="str">
            <v>Buffalo</v>
          </cell>
          <cell r="C34" t="str">
            <v>MAC</v>
          </cell>
          <cell r="D34"/>
          <cell r="E34">
            <v>-2.6000000000000085</v>
          </cell>
          <cell r="F34">
            <v>104.3</v>
          </cell>
          <cell r="G34">
            <v>106.9</v>
          </cell>
          <cell r="H34">
            <v>72.2</v>
          </cell>
          <cell r="I34">
            <v>4.0000000000000001E-3</v>
          </cell>
        </row>
        <row r="35">
          <cell r="B35" t="str">
            <v>Butler</v>
          </cell>
          <cell r="C35" t="str">
            <v>BE</v>
          </cell>
          <cell r="D35"/>
          <cell r="E35">
            <v>4</v>
          </cell>
          <cell r="F35">
            <v>102.5</v>
          </cell>
          <cell r="G35">
            <v>98.5</v>
          </cell>
          <cell r="H35">
            <v>65.5</v>
          </cell>
          <cell r="I35">
            <v>-1E-3</v>
          </cell>
        </row>
        <row r="36">
          <cell r="B36" t="str">
            <v>BYU</v>
          </cell>
          <cell r="C36" t="str">
            <v>WCC</v>
          </cell>
          <cell r="D36"/>
          <cell r="E36">
            <v>11.599999999999994</v>
          </cell>
          <cell r="F36">
            <v>109.3</v>
          </cell>
          <cell r="G36">
            <v>97.7</v>
          </cell>
          <cell r="H36">
            <v>69.5</v>
          </cell>
          <cell r="I36">
            <v>-0.10299999999999999</v>
          </cell>
        </row>
        <row r="37">
          <cell r="B37" t="str">
            <v>Cal Baptist</v>
          </cell>
          <cell r="C37" t="str">
            <v>WAC</v>
          </cell>
          <cell r="D37"/>
          <cell r="E37">
            <v>1</v>
          </cell>
          <cell r="F37">
            <v>103.8</v>
          </cell>
          <cell r="G37">
            <v>102.8</v>
          </cell>
          <cell r="H37">
            <v>64.099999999999994</v>
          </cell>
          <cell r="I37">
            <v>-4.7E-2</v>
          </cell>
        </row>
        <row r="38">
          <cell r="B38" t="str">
            <v>Cal Poly</v>
          </cell>
          <cell r="C38" t="str">
            <v>BW</v>
          </cell>
          <cell r="D38"/>
          <cell r="E38">
            <v>-10</v>
          </cell>
          <cell r="F38">
            <v>94.4</v>
          </cell>
          <cell r="G38">
            <v>104.4</v>
          </cell>
          <cell r="H38">
            <v>64.099999999999994</v>
          </cell>
          <cell r="I38">
            <v>-0.108</v>
          </cell>
        </row>
        <row r="39">
          <cell r="B39" t="str">
            <v>Cal St. Bakersfield</v>
          </cell>
          <cell r="C39" t="str">
            <v>BW</v>
          </cell>
          <cell r="D39"/>
          <cell r="E39">
            <v>-10.100000000000009</v>
          </cell>
          <cell r="F39">
            <v>95.3</v>
          </cell>
          <cell r="G39">
            <v>105.4</v>
          </cell>
          <cell r="H39">
            <v>63.2</v>
          </cell>
          <cell r="I39">
            <v>4.0000000000000001E-3</v>
          </cell>
        </row>
        <row r="40">
          <cell r="B40" t="str">
            <v>Cal St. Fullerton</v>
          </cell>
          <cell r="C40" t="str">
            <v>BW</v>
          </cell>
          <cell r="D40"/>
          <cell r="E40">
            <v>4.5999999999999943</v>
          </cell>
          <cell r="F40">
            <v>105.1</v>
          </cell>
          <cell r="G40">
            <v>100.5</v>
          </cell>
          <cell r="H40">
            <v>64.8</v>
          </cell>
          <cell r="I40">
            <v>1.7999999999999999E-2</v>
          </cell>
        </row>
        <row r="41">
          <cell r="B41" t="str">
            <v>Cal St. Northridge</v>
          </cell>
          <cell r="C41" t="str">
            <v>BW</v>
          </cell>
          <cell r="D41"/>
          <cell r="E41">
            <v>-13.899999999999991</v>
          </cell>
          <cell r="F41">
            <v>95.9</v>
          </cell>
          <cell r="G41">
            <v>109.8</v>
          </cell>
          <cell r="H41">
            <v>65.3</v>
          </cell>
          <cell r="I41">
            <v>-2E-3</v>
          </cell>
        </row>
        <row r="42">
          <cell r="B42" t="str">
            <v>California</v>
          </cell>
          <cell r="C42" t="str">
            <v>P12</v>
          </cell>
          <cell r="D42"/>
          <cell r="E42">
            <v>-8.0999999999999943</v>
          </cell>
          <cell r="F42">
            <v>97.9</v>
          </cell>
          <cell r="G42">
            <v>106</v>
          </cell>
          <cell r="H42">
            <v>63.5</v>
          </cell>
          <cell r="I42">
            <v>-0.10299999999999999</v>
          </cell>
        </row>
        <row r="43">
          <cell r="B43" t="str">
            <v>Campbell</v>
          </cell>
          <cell r="C43" t="str">
            <v>BSth</v>
          </cell>
          <cell r="D43"/>
          <cell r="E43">
            <v>-4.8000000000000114</v>
          </cell>
          <cell r="F43">
            <v>105.1</v>
          </cell>
          <cell r="G43">
            <v>109.9</v>
          </cell>
          <cell r="H43">
            <v>64.3</v>
          </cell>
          <cell r="I43">
            <v>-4.9000000000000002E-2</v>
          </cell>
        </row>
        <row r="44">
          <cell r="B44" t="str">
            <v>Canisius</v>
          </cell>
          <cell r="C44" t="str">
            <v>MAAC</v>
          </cell>
          <cell r="D44"/>
          <cell r="E44">
            <v>-6.6999999999999886</v>
          </cell>
          <cell r="F44">
            <v>101.9</v>
          </cell>
          <cell r="G44">
            <v>108.6</v>
          </cell>
          <cell r="H44">
            <v>67.7</v>
          </cell>
          <cell r="I44">
            <v>-8.1000000000000003E-2</v>
          </cell>
        </row>
        <row r="45">
          <cell r="B45" t="str">
            <v>Central Arkansas</v>
          </cell>
          <cell r="C45" t="str">
            <v>ASun</v>
          </cell>
          <cell r="D45"/>
          <cell r="E45">
            <v>-15.299999999999997</v>
          </cell>
          <cell r="F45">
            <v>98.7</v>
          </cell>
          <cell r="G45">
            <v>114</v>
          </cell>
          <cell r="H45">
            <v>72.2</v>
          </cell>
          <cell r="I45">
            <v>5.8999999999999997E-2</v>
          </cell>
        </row>
        <row r="46">
          <cell r="B46" t="str">
            <v>Central Connecticut</v>
          </cell>
          <cell r="C46" t="str">
            <v>NEC</v>
          </cell>
          <cell r="D46"/>
          <cell r="E46">
            <v>-17</v>
          </cell>
          <cell r="F46">
            <v>97.2</v>
          </cell>
          <cell r="G46">
            <v>114.2</v>
          </cell>
          <cell r="H46">
            <v>64.400000000000006</v>
          </cell>
          <cell r="I46">
            <v>-5.8999999999999997E-2</v>
          </cell>
        </row>
        <row r="47">
          <cell r="B47" t="str">
            <v>Central Michigan</v>
          </cell>
          <cell r="C47" t="str">
            <v>MAC</v>
          </cell>
          <cell r="D47"/>
          <cell r="E47">
            <v>-15.300000000000011</v>
          </cell>
          <cell r="F47">
            <v>93.1</v>
          </cell>
          <cell r="G47">
            <v>108.4</v>
          </cell>
          <cell r="H47">
            <v>67.2</v>
          </cell>
          <cell r="I47">
            <v>3.5999999999999997E-2</v>
          </cell>
        </row>
        <row r="48">
          <cell r="B48" t="str">
            <v>Charleston</v>
          </cell>
          <cell r="C48" t="str">
            <v>CAA</v>
          </cell>
          <cell r="D48"/>
          <cell r="E48">
            <v>11.799999999999997</v>
          </cell>
          <cell r="F48">
            <v>111.5</v>
          </cell>
          <cell r="G48">
            <v>99.7</v>
          </cell>
          <cell r="H48">
            <v>70.900000000000006</v>
          </cell>
          <cell r="I48">
            <v>5.1999999999999998E-2</v>
          </cell>
        </row>
        <row r="49">
          <cell r="B49" t="str">
            <v>Charleston Southern</v>
          </cell>
          <cell r="C49" t="str">
            <v>BSth</v>
          </cell>
          <cell r="D49"/>
          <cell r="E49">
            <v>-11.299999999999997</v>
          </cell>
          <cell r="F49">
            <v>105.5</v>
          </cell>
          <cell r="G49">
            <v>116.8</v>
          </cell>
          <cell r="H49">
            <v>65.8</v>
          </cell>
          <cell r="I49">
            <v>-0.08</v>
          </cell>
        </row>
        <row r="50">
          <cell r="B50" t="str">
            <v>Charlotte</v>
          </cell>
          <cell r="C50" t="str">
            <v>CUSA</v>
          </cell>
          <cell r="D50"/>
          <cell r="E50">
            <v>4.5999999999999943</v>
          </cell>
          <cell r="F50">
            <v>108.1</v>
          </cell>
          <cell r="G50">
            <v>103.5</v>
          </cell>
          <cell r="H50">
            <v>60.4</v>
          </cell>
          <cell r="I50">
            <v>-3.7999999999999999E-2</v>
          </cell>
        </row>
        <row r="51">
          <cell r="B51" t="str">
            <v>Chattanooga</v>
          </cell>
          <cell r="C51" t="str">
            <v>SC</v>
          </cell>
          <cell r="D51"/>
          <cell r="E51">
            <v>-1</v>
          </cell>
          <cell r="F51">
            <v>108.3</v>
          </cell>
          <cell r="G51">
            <v>109.3</v>
          </cell>
          <cell r="H51">
            <v>68.400000000000006</v>
          </cell>
          <cell r="I51">
            <v>-6.5000000000000002E-2</v>
          </cell>
        </row>
        <row r="52">
          <cell r="B52" t="str">
            <v>Chicago St.</v>
          </cell>
          <cell r="C52" t="str">
            <v>ind</v>
          </cell>
          <cell r="D52"/>
          <cell r="E52">
            <v>-10.299999999999997</v>
          </cell>
          <cell r="F52">
            <v>103.3</v>
          </cell>
          <cell r="G52">
            <v>113.6</v>
          </cell>
          <cell r="H52">
            <v>64.3</v>
          </cell>
          <cell r="I52">
            <v>-5.6000000000000001E-2</v>
          </cell>
        </row>
        <row r="53">
          <cell r="B53" t="str">
            <v>Cincinnati</v>
          </cell>
          <cell r="C53" t="str">
            <v>Amer</v>
          </cell>
          <cell r="D53"/>
          <cell r="E53">
            <v>13.400000000000006</v>
          </cell>
          <cell r="F53">
            <v>112.4</v>
          </cell>
          <cell r="G53">
            <v>99</v>
          </cell>
          <cell r="H53">
            <v>68.5</v>
          </cell>
          <cell r="I53">
            <v>-3.2000000000000001E-2</v>
          </cell>
        </row>
        <row r="54">
          <cell r="B54" t="str">
            <v>Clemson</v>
          </cell>
          <cell r="C54" t="str">
            <v>ACC</v>
          </cell>
          <cell r="D54"/>
          <cell r="E54">
            <v>12.700000000000003</v>
          </cell>
          <cell r="F54">
            <v>111.2</v>
          </cell>
          <cell r="G54">
            <v>98.5</v>
          </cell>
          <cell r="H54">
            <v>68.099999999999994</v>
          </cell>
          <cell r="I54">
            <v>1.6E-2</v>
          </cell>
        </row>
        <row r="55">
          <cell r="B55" t="str">
            <v>Cleveland St.</v>
          </cell>
          <cell r="C55" t="str">
            <v>Horz</v>
          </cell>
          <cell r="D55"/>
          <cell r="E55">
            <v>-0.70000000000000284</v>
          </cell>
          <cell r="F55">
            <v>104.5</v>
          </cell>
          <cell r="G55">
            <v>105.2</v>
          </cell>
          <cell r="H55">
            <v>65.900000000000006</v>
          </cell>
          <cell r="I55">
            <v>2.9000000000000001E-2</v>
          </cell>
        </row>
        <row r="56">
          <cell r="B56" t="str">
            <v>Coastal Carolina</v>
          </cell>
          <cell r="C56" t="str">
            <v>SB</v>
          </cell>
          <cell r="D56"/>
          <cell r="E56">
            <v>-10.399999999999991</v>
          </cell>
          <cell r="F56">
            <v>104.4</v>
          </cell>
          <cell r="G56">
            <v>114.8</v>
          </cell>
          <cell r="H56">
            <v>68.400000000000006</v>
          </cell>
          <cell r="I56">
            <v>1.9E-2</v>
          </cell>
        </row>
        <row r="57">
          <cell r="B57" t="str">
            <v>Colgate</v>
          </cell>
          <cell r="C57" t="str">
            <v>Pat</v>
          </cell>
          <cell r="D57"/>
          <cell r="E57">
            <v>5.2000000000000028</v>
          </cell>
          <cell r="F57">
            <v>113</v>
          </cell>
          <cell r="G57">
            <v>107.8</v>
          </cell>
          <cell r="H57">
            <v>67.8</v>
          </cell>
          <cell r="I57">
            <v>4.0000000000000001E-3</v>
          </cell>
        </row>
        <row r="58">
          <cell r="B58" t="str">
            <v>Colorado</v>
          </cell>
          <cell r="C58" t="str">
            <v>P12</v>
          </cell>
          <cell r="D58"/>
          <cell r="E58">
            <v>13.099999999999994</v>
          </cell>
          <cell r="F58">
            <v>107.8</v>
          </cell>
          <cell r="G58">
            <v>94.7</v>
          </cell>
          <cell r="H58">
            <v>68.900000000000006</v>
          </cell>
          <cell r="I58">
            <v>-7.8E-2</v>
          </cell>
        </row>
        <row r="59">
          <cell r="B59" t="str">
            <v>Colorado St.</v>
          </cell>
          <cell r="C59" t="str">
            <v>MWC</v>
          </cell>
          <cell r="D59"/>
          <cell r="E59">
            <v>6.5</v>
          </cell>
          <cell r="F59">
            <v>112.4</v>
          </cell>
          <cell r="G59">
            <v>105.9</v>
          </cell>
          <cell r="H59">
            <v>66.099999999999994</v>
          </cell>
          <cell r="I59">
            <v>-5.5E-2</v>
          </cell>
        </row>
        <row r="60">
          <cell r="B60" t="str">
            <v>Columbia</v>
          </cell>
          <cell r="C60" t="str">
            <v>Ivy</v>
          </cell>
          <cell r="D60"/>
          <cell r="E60">
            <v>-16.800000000000011</v>
          </cell>
          <cell r="F60">
            <v>94.6</v>
          </cell>
          <cell r="G60">
            <v>111.4</v>
          </cell>
          <cell r="H60">
            <v>69.5</v>
          </cell>
          <cell r="I60">
            <v>1.2999999999999999E-2</v>
          </cell>
        </row>
        <row r="61">
          <cell r="B61" t="str">
            <v>Connecticut</v>
          </cell>
          <cell r="C61" t="str">
            <v>BE</v>
          </cell>
          <cell r="D61"/>
          <cell r="E61">
            <v>25.299999999999997</v>
          </cell>
          <cell r="F61">
            <v>119.5</v>
          </cell>
          <cell r="G61">
            <v>94.2</v>
          </cell>
          <cell r="H61">
            <v>66.599999999999994</v>
          </cell>
          <cell r="I61">
            <v>-6.0999999999999999E-2</v>
          </cell>
        </row>
        <row r="62">
          <cell r="B62" t="str">
            <v>Coppin St.</v>
          </cell>
          <cell r="C62" t="str">
            <v>MEAC</v>
          </cell>
          <cell r="D62"/>
          <cell r="E62">
            <v>-16</v>
          </cell>
          <cell r="F62">
            <v>99.3</v>
          </cell>
          <cell r="G62">
            <v>115.3</v>
          </cell>
          <cell r="H62">
            <v>71.5</v>
          </cell>
          <cell r="I62">
            <v>6.7000000000000004E-2</v>
          </cell>
        </row>
        <row r="63">
          <cell r="B63" t="str">
            <v>Cornell</v>
          </cell>
          <cell r="C63" t="str">
            <v>Ivy</v>
          </cell>
          <cell r="D63"/>
          <cell r="E63">
            <v>1.7999999999999972</v>
          </cell>
          <cell r="F63">
            <v>112.2</v>
          </cell>
          <cell r="G63">
            <v>110.4</v>
          </cell>
          <cell r="H63">
            <v>71.2</v>
          </cell>
          <cell r="I63">
            <v>-5.0000000000000001E-3</v>
          </cell>
        </row>
        <row r="64">
          <cell r="B64" t="str">
            <v>Creighton</v>
          </cell>
          <cell r="C64" t="str">
            <v>BE</v>
          </cell>
          <cell r="D64"/>
          <cell r="E64">
            <v>20.700000000000003</v>
          </cell>
          <cell r="F64">
            <v>114.7</v>
          </cell>
          <cell r="G64">
            <v>94</v>
          </cell>
          <cell r="H64">
            <v>67.900000000000006</v>
          </cell>
          <cell r="I64">
            <v>-7.3999999999999996E-2</v>
          </cell>
        </row>
        <row r="65">
          <cell r="B65" t="str">
            <v>Dartmouth</v>
          </cell>
          <cell r="C65" t="str">
            <v>Ivy</v>
          </cell>
          <cell r="D65"/>
          <cell r="E65">
            <v>-8.4000000000000057</v>
          </cell>
          <cell r="F65">
            <v>99.5</v>
          </cell>
          <cell r="G65">
            <v>107.9</v>
          </cell>
          <cell r="H65">
            <v>68.7</v>
          </cell>
          <cell r="I65">
            <v>2E-3</v>
          </cell>
        </row>
        <row r="66">
          <cell r="B66" t="str">
            <v>Davidson</v>
          </cell>
          <cell r="C66" t="str">
            <v>A10</v>
          </cell>
          <cell r="D66"/>
          <cell r="E66">
            <v>2.4000000000000057</v>
          </cell>
          <cell r="F66">
            <v>107.5</v>
          </cell>
          <cell r="G66">
            <v>105.1</v>
          </cell>
          <cell r="H66">
            <v>65</v>
          </cell>
          <cell r="I66">
            <v>-3.4000000000000002E-2</v>
          </cell>
        </row>
        <row r="67">
          <cell r="B67" t="str">
            <v>Dayton</v>
          </cell>
          <cell r="C67" t="str">
            <v>A10</v>
          </cell>
          <cell r="D67"/>
          <cell r="E67">
            <v>11.799999999999997</v>
          </cell>
          <cell r="F67">
            <v>110.1</v>
          </cell>
          <cell r="G67">
            <v>98.3</v>
          </cell>
          <cell r="H67">
            <v>62.6</v>
          </cell>
          <cell r="I67">
            <v>-5.5E-2</v>
          </cell>
        </row>
        <row r="68">
          <cell r="B68" t="str">
            <v>Delaware</v>
          </cell>
          <cell r="C68" t="str">
            <v>CAA</v>
          </cell>
          <cell r="D68"/>
          <cell r="E68">
            <v>-5.6000000000000085</v>
          </cell>
          <cell r="F68">
            <v>102.6</v>
          </cell>
          <cell r="G68">
            <v>108.2</v>
          </cell>
          <cell r="H68">
            <v>67.099999999999994</v>
          </cell>
          <cell r="I68">
            <v>4.2000000000000003E-2</v>
          </cell>
        </row>
        <row r="69">
          <cell r="B69" t="str">
            <v>Delaware St.</v>
          </cell>
          <cell r="C69" t="str">
            <v>MEAC</v>
          </cell>
          <cell r="D69"/>
          <cell r="E69">
            <v>-20.399999999999991</v>
          </cell>
          <cell r="F69">
            <v>92.2</v>
          </cell>
          <cell r="G69">
            <v>112.6</v>
          </cell>
          <cell r="H69">
            <v>67.900000000000006</v>
          </cell>
          <cell r="I69">
            <v>1.2E-2</v>
          </cell>
        </row>
        <row r="70">
          <cell r="B70" t="str">
            <v>Denver</v>
          </cell>
          <cell r="C70" t="str">
            <v>Sum</v>
          </cell>
          <cell r="D70"/>
          <cell r="E70">
            <v>-10.399999999999991</v>
          </cell>
          <cell r="F70">
            <v>100.9</v>
          </cell>
          <cell r="G70">
            <v>111.3</v>
          </cell>
          <cell r="H70">
            <v>68.5</v>
          </cell>
          <cell r="I70">
            <v>2.9000000000000001E-2</v>
          </cell>
        </row>
        <row r="71">
          <cell r="B71" t="str">
            <v>DePaul</v>
          </cell>
          <cell r="C71" t="str">
            <v>BE</v>
          </cell>
          <cell r="D71"/>
          <cell r="E71">
            <v>2.2999999999999972</v>
          </cell>
          <cell r="F71">
            <v>108</v>
          </cell>
          <cell r="G71">
            <v>105.7</v>
          </cell>
          <cell r="H71">
            <v>68.7</v>
          </cell>
          <cell r="I71">
            <v>-1.2E-2</v>
          </cell>
        </row>
        <row r="72">
          <cell r="B72" t="str">
            <v>Detroit Mercy</v>
          </cell>
          <cell r="C72" t="str">
            <v>Horz</v>
          </cell>
          <cell r="D72"/>
          <cell r="E72">
            <v>-1.7999999999999972</v>
          </cell>
          <cell r="F72">
            <v>111.7</v>
          </cell>
          <cell r="G72">
            <v>113.5</v>
          </cell>
          <cell r="H72">
            <v>67.2</v>
          </cell>
          <cell r="I72">
            <v>-0.10299999999999999</v>
          </cell>
        </row>
        <row r="73">
          <cell r="B73" t="str">
            <v>Drake</v>
          </cell>
          <cell r="C73" t="str">
            <v>MVC</v>
          </cell>
          <cell r="D73"/>
          <cell r="E73">
            <v>12.5</v>
          </cell>
          <cell r="F73">
            <v>109.9</v>
          </cell>
          <cell r="G73">
            <v>97.4</v>
          </cell>
          <cell r="H73">
            <v>66.400000000000006</v>
          </cell>
          <cell r="I73">
            <v>2.5999999999999999E-2</v>
          </cell>
        </row>
        <row r="74">
          <cell r="B74" t="str">
            <v>Drexel</v>
          </cell>
          <cell r="C74" t="str">
            <v>CAA</v>
          </cell>
          <cell r="D74"/>
          <cell r="E74">
            <v>-2</v>
          </cell>
          <cell r="F74">
            <v>101.3</v>
          </cell>
          <cell r="G74">
            <v>103.3</v>
          </cell>
          <cell r="H74">
            <v>63.6</v>
          </cell>
          <cell r="I74">
            <v>-7.3999999999999996E-2</v>
          </cell>
        </row>
        <row r="75">
          <cell r="B75" t="str">
            <v>Duke</v>
          </cell>
          <cell r="C75" t="str">
            <v>ACC</v>
          </cell>
          <cell r="D75"/>
          <cell r="E75">
            <v>18.5</v>
          </cell>
          <cell r="F75">
            <v>113.3</v>
          </cell>
          <cell r="G75">
            <v>94.8</v>
          </cell>
          <cell r="H75">
            <v>65.2</v>
          </cell>
          <cell r="I75">
            <v>5.8999999999999997E-2</v>
          </cell>
        </row>
        <row r="76">
          <cell r="B76" t="str">
            <v>Duquesne</v>
          </cell>
          <cell r="C76" t="str">
            <v>A10</v>
          </cell>
          <cell r="D76"/>
          <cell r="E76">
            <v>4</v>
          </cell>
          <cell r="F76">
            <v>108.7</v>
          </cell>
          <cell r="G76">
            <v>104.7</v>
          </cell>
          <cell r="H76">
            <v>68.2</v>
          </cell>
          <cell r="I76">
            <v>1.2E-2</v>
          </cell>
        </row>
        <row r="77">
          <cell r="B77" t="str">
            <v>East Carolina</v>
          </cell>
          <cell r="C77" t="str">
            <v>Amer</v>
          </cell>
          <cell r="D77"/>
          <cell r="E77">
            <v>-0.70000000000000284</v>
          </cell>
          <cell r="F77">
            <v>103.5</v>
          </cell>
          <cell r="G77">
            <v>104.2</v>
          </cell>
          <cell r="H77">
            <v>67.400000000000006</v>
          </cell>
          <cell r="I77">
            <v>3.5999999999999997E-2</v>
          </cell>
        </row>
        <row r="78">
          <cell r="B78" t="str">
            <v>East Tennessee St.</v>
          </cell>
          <cell r="C78" t="str">
            <v>SC</v>
          </cell>
          <cell r="D78"/>
          <cell r="E78">
            <v>-6.2999999999999972</v>
          </cell>
          <cell r="F78">
            <v>101.3</v>
          </cell>
          <cell r="G78">
            <v>107.6</v>
          </cell>
          <cell r="H78">
            <v>65.8</v>
          </cell>
          <cell r="I78">
            <v>-0.111</v>
          </cell>
        </row>
        <row r="79">
          <cell r="B79" t="str">
            <v>Eastern Illinois</v>
          </cell>
          <cell r="C79" t="str">
            <v>OVC</v>
          </cell>
          <cell r="D79"/>
          <cell r="E79">
            <v>-17</v>
          </cell>
          <cell r="F79">
            <v>94.2</v>
          </cell>
          <cell r="G79">
            <v>111.2</v>
          </cell>
          <cell r="H79">
            <v>67.900000000000006</v>
          </cell>
          <cell r="I79">
            <v>5.0000000000000001E-3</v>
          </cell>
        </row>
        <row r="80">
          <cell r="B80" t="str">
            <v>Eastern Kentucky</v>
          </cell>
          <cell r="C80" t="str">
            <v>ASun</v>
          </cell>
          <cell r="D80"/>
          <cell r="E80">
            <v>-9.9999999999994316E-2</v>
          </cell>
          <cell r="F80">
            <v>103.4</v>
          </cell>
          <cell r="G80">
            <v>103.5</v>
          </cell>
          <cell r="H80">
            <v>70.099999999999994</v>
          </cell>
          <cell r="I80">
            <v>7.1999999999999995E-2</v>
          </cell>
        </row>
        <row r="81">
          <cell r="B81" t="str">
            <v>Eastern Michigan</v>
          </cell>
          <cell r="C81" t="str">
            <v>MAC</v>
          </cell>
          <cell r="D81"/>
          <cell r="E81">
            <v>-12.599999999999994</v>
          </cell>
          <cell r="F81">
            <v>101.9</v>
          </cell>
          <cell r="G81">
            <v>114.5</v>
          </cell>
          <cell r="H81">
            <v>69.2</v>
          </cell>
          <cell r="I81">
            <v>-1.0999999999999999E-2</v>
          </cell>
        </row>
        <row r="82">
          <cell r="B82" t="str">
            <v>Eastern Washington</v>
          </cell>
          <cell r="C82" t="str">
            <v>BSky</v>
          </cell>
          <cell r="D82"/>
          <cell r="E82">
            <v>4.2000000000000028</v>
          </cell>
          <cell r="F82">
            <v>111.7</v>
          </cell>
          <cell r="G82">
            <v>107.5</v>
          </cell>
          <cell r="H82">
            <v>68.400000000000006</v>
          </cell>
          <cell r="I82">
            <v>6.4000000000000001E-2</v>
          </cell>
        </row>
        <row r="83">
          <cell r="B83" t="str">
            <v>Elon</v>
          </cell>
          <cell r="C83" t="str">
            <v>CAA</v>
          </cell>
          <cell r="D83"/>
          <cell r="E83">
            <v>-16</v>
          </cell>
          <cell r="F83">
            <v>96.9</v>
          </cell>
          <cell r="G83">
            <v>112.9</v>
          </cell>
          <cell r="H83">
            <v>65.900000000000006</v>
          </cell>
          <cell r="I83">
            <v>-2.4E-2</v>
          </cell>
        </row>
        <row r="84">
          <cell r="B84" t="str">
            <v>Evansville</v>
          </cell>
          <cell r="C84" t="str">
            <v>MVC</v>
          </cell>
          <cell r="D84"/>
          <cell r="E84">
            <v>-18.299999999999997</v>
          </cell>
          <cell r="F84">
            <v>91.7</v>
          </cell>
          <cell r="G84">
            <v>110</v>
          </cell>
          <cell r="H84">
            <v>69.599999999999994</v>
          </cell>
          <cell r="I84">
            <v>-4.0000000000000001E-3</v>
          </cell>
        </row>
        <row r="85">
          <cell r="B85" t="str">
            <v>Fairfield</v>
          </cell>
          <cell r="C85" t="str">
            <v>MAAC</v>
          </cell>
          <cell r="D85"/>
          <cell r="E85">
            <v>-8.0999999999999943</v>
          </cell>
          <cell r="F85">
            <v>99</v>
          </cell>
          <cell r="G85">
            <v>107.1</v>
          </cell>
          <cell r="H85">
            <v>65</v>
          </cell>
          <cell r="I85">
            <v>0</v>
          </cell>
        </row>
        <row r="86">
          <cell r="B86" t="str">
            <v>Fairleigh Dickinson</v>
          </cell>
          <cell r="C86" t="str">
            <v>NEC</v>
          </cell>
          <cell r="D86"/>
          <cell r="E86">
            <v>-12.200000000000003</v>
          </cell>
          <cell r="F86">
            <v>106.3</v>
          </cell>
          <cell r="G86">
            <v>118.5</v>
          </cell>
          <cell r="H86">
            <v>68.7</v>
          </cell>
          <cell r="I86">
            <v>1.7000000000000001E-2</v>
          </cell>
        </row>
        <row r="87">
          <cell r="B87" t="str">
            <v>FIU</v>
          </cell>
          <cell r="C87" t="str">
            <v>CUSA</v>
          </cell>
          <cell r="D87"/>
          <cell r="E87">
            <v>-3.5999999999999943</v>
          </cell>
          <cell r="F87">
            <v>103</v>
          </cell>
          <cell r="G87">
            <v>106.6</v>
          </cell>
          <cell r="H87">
            <v>70.099999999999994</v>
          </cell>
          <cell r="I87">
            <v>-3.0000000000000001E-3</v>
          </cell>
        </row>
        <row r="88">
          <cell r="B88" t="str">
            <v>Florida</v>
          </cell>
          <cell r="C88" t="str">
            <v>SEC</v>
          </cell>
          <cell r="D88"/>
          <cell r="E88">
            <v>12.799999999999997</v>
          </cell>
          <cell r="F88">
            <v>108.3</v>
          </cell>
          <cell r="G88">
            <v>95.5</v>
          </cell>
          <cell r="H88">
            <v>69.400000000000006</v>
          </cell>
          <cell r="I88">
            <v>-7.6999999999999999E-2</v>
          </cell>
        </row>
        <row r="89">
          <cell r="B89" t="str">
            <v>Florida A&amp;M</v>
          </cell>
          <cell r="C89" t="str">
            <v>SWAC</v>
          </cell>
          <cell r="D89"/>
          <cell r="E89">
            <v>-20.400000000000006</v>
          </cell>
          <cell r="F89">
            <v>89.8</v>
          </cell>
          <cell r="G89">
            <v>110.2</v>
          </cell>
          <cell r="H89">
            <v>65</v>
          </cell>
          <cell r="I89">
            <v>5.0000000000000001E-3</v>
          </cell>
        </row>
        <row r="90">
          <cell r="B90" t="str">
            <v>Florida Atlantic</v>
          </cell>
          <cell r="C90" t="str">
            <v>CUSA</v>
          </cell>
          <cell r="D90"/>
          <cell r="E90">
            <v>18.300000000000011</v>
          </cell>
          <cell r="F90">
            <v>114.4</v>
          </cell>
          <cell r="G90">
            <v>96.1</v>
          </cell>
          <cell r="H90">
            <v>68.400000000000006</v>
          </cell>
          <cell r="I90">
            <v>5.2999999999999999E-2</v>
          </cell>
        </row>
        <row r="91">
          <cell r="B91" t="str">
            <v>Florida Gulf Coast</v>
          </cell>
          <cell r="C91" t="str">
            <v>ASun</v>
          </cell>
          <cell r="D91"/>
          <cell r="E91">
            <v>-1.2000000000000028</v>
          </cell>
          <cell r="F91">
            <v>105.1</v>
          </cell>
          <cell r="G91">
            <v>106.3</v>
          </cell>
          <cell r="H91">
            <v>66.3</v>
          </cell>
          <cell r="I91">
            <v>6.0000000000000001E-3</v>
          </cell>
        </row>
        <row r="92">
          <cell r="B92" t="str">
            <v>Florida St.</v>
          </cell>
          <cell r="C92" t="str">
            <v>ACC</v>
          </cell>
          <cell r="D92"/>
          <cell r="E92">
            <v>-2.7999999999999972</v>
          </cell>
          <cell r="F92">
            <v>105.3</v>
          </cell>
          <cell r="G92">
            <v>108.1</v>
          </cell>
          <cell r="H92">
            <v>68.7</v>
          </cell>
          <cell r="I92">
            <v>-2.1999999999999999E-2</v>
          </cell>
        </row>
        <row r="93">
          <cell r="B93" t="str">
            <v>Fordham</v>
          </cell>
          <cell r="C93" t="str">
            <v>A10</v>
          </cell>
          <cell r="D93"/>
          <cell r="E93">
            <v>2.5</v>
          </cell>
          <cell r="F93">
            <v>103.3</v>
          </cell>
          <cell r="G93">
            <v>100.8</v>
          </cell>
          <cell r="H93">
            <v>69.599999999999994</v>
          </cell>
          <cell r="I93">
            <v>0.121</v>
          </cell>
        </row>
        <row r="94">
          <cell r="B94" t="str">
            <v>Fresno St.</v>
          </cell>
          <cell r="C94" t="str">
            <v>MWC</v>
          </cell>
          <cell r="D94"/>
          <cell r="E94">
            <v>3</v>
          </cell>
          <cell r="F94">
            <v>103.6</v>
          </cell>
          <cell r="G94">
            <v>100.6</v>
          </cell>
          <cell r="H94">
            <v>64.2</v>
          </cell>
          <cell r="I94">
            <v>-8.3000000000000004E-2</v>
          </cell>
        </row>
        <row r="95">
          <cell r="B95" t="str">
            <v>Furman</v>
          </cell>
          <cell r="C95" t="str">
            <v>SC</v>
          </cell>
          <cell r="D95"/>
          <cell r="E95">
            <v>8.3999999999999915</v>
          </cell>
          <cell r="F95">
            <v>114.3</v>
          </cell>
          <cell r="G95">
            <v>105.9</v>
          </cell>
          <cell r="H95">
            <v>68.400000000000006</v>
          </cell>
          <cell r="I95">
            <v>0</v>
          </cell>
        </row>
        <row r="96">
          <cell r="B96" t="str">
            <v>Gardner Webb</v>
          </cell>
          <cell r="C96" t="str">
            <v>BSth</v>
          </cell>
          <cell r="D96"/>
          <cell r="E96">
            <v>-2.6000000000000085</v>
          </cell>
          <cell r="F96">
            <v>99.1</v>
          </cell>
          <cell r="G96">
            <v>101.7</v>
          </cell>
          <cell r="H96">
            <v>66.2</v>
          </cell>
          <cell r="I96">
            <v>-9.0999999999999998E-2</v>
          </cell>
        </row>
        <row r="97">
          <cell r="B97" t="str">
            <v>George Mason</v>
          </cell>
          <cell r="C97" t="str">
            <v>A10</v>
          </cell>
          <cell r="D97"/>
          <cell r="E97">
            <v>1.5</v>
          </cell>
          <cell r="F97">
            <v>102.8</v>
          </cell>
          <cell r="G97">
            <v>101.3</v>
          </cell>
          <cell r="H97">
            <v>66.3</v>
          </cell>
          <cell r="I97">
            <v>6.0999999999999999E-2</v>
          </cell>
        </row>
        <row r="98">
          <cell r="B98" t="str">
            <v>George Washington</v>
          </cell>
          <cell r="C98" t="str">
            <v>A10</v>
          </cell>
          <cell r="D98"/>
          <cell r="E98">
            <v>-3.2999999999999972</v>
          </cell>
          <cell r="F98">
            <v>109.3</v>
          </cell>
          <cell r="G98">
            <v>112.6</v>
          </cell>
          <cell r="H98">
            <v>69</v>
          </cell>
          <cell r="I98">
            <v>2.5000000000000001E-2</v>
          </cell>
        </row>
        <row r="99">
          <cell r="B99" t="str">
            <v>Georgetown</v>
          </cell>
          <cell r="C99" t="str">
            <v>BE</v>
          </cell>
          <cell r="D99"/>
          <cell r="E99">
            <v>-4.4000000000000057</v>
          </cell>
          <cell r="F99">
            <v>104</v>
          </cell>
          <cell r="G99">
            <v>108.4</v>
          </cell>
          <cell r="H99">
            <v>68.900000000000006</v>
          </cell>
          <cell r="I99">
            <v>-5.6000000000000001E-2</v>
          </cell>
        </row>
        <row r="100">
          <cell r="B100" t="str">
            <v>Georgia</v>
          </cell>
          <cell r="C100" t="str">
            <v>SEC</v>
          </cell>
          <cell r="D100"/>
          <cell r="E100">
            <v>1.4000000000000057</v>
          </cell>
          <cell r="F100">
            <v>104.5</v>
          </cell>
          <cell r="G100">
            <v>103.1</v>
          </cell>
          <cell r="H100">
            <v>67.7</v>
          </cell>
          <cell r="I100">
            <v>6.9000000000000006E-2</v>
          </cell>
        </row>
        <row r="101">
          <cell r="B101" t="str">
            <v>Georgia Southern</v>
          </cell>
          <cell r="C101" t="str">
            <v>SB</v>
          </cell>
          <cell r="D101"/>
          <cell r="E101">
            <v>-2.5999999999999943</v>
          </cell>
          <cell r="F101">
            <v>100.5</v>
          </cell>
          <cell r="G101">
            <v>103.1</v>
          </cell>
          <cell r="H101">
            <v>66.7</v>
          </cell>
          <cell r="I101">
            <v>5.0000000000000001E-3</v>
          </cell>
        </row>
        <row r="102">
          <cell r="B102" t="str">
            <v>Georgia St.</v>
          </cell>
          <cell r="C102" t="str">
            <v>SB</v>
          </cell>
          <cell r="D102"/>
          <cell r="E102">
            <v>-9.2999999999999972</v>
          </cell>
          <cell r="F102">
            <v>98.2</v>
          </cell>
          <cell r="G102">
            <v>107.5</v>
          </cell>
          <cell r="H102">
            <v>67</v>
          </cell>
          <cell r="I102">
            <v>-7.6999999999999999E-2</v>
          </cell>
        </row>
        <row r="103">
          <cell r="B103" t="str">
            <v>Georgia Tech</v>
          </cell>
          <cell r="C103" t="str">
            <v>ACC</v>
          </cell>
          <cell r="D103"/>
          <cell r="E103">
            <v>0.20000000000000284</v>
          </cell>
          <cell r="F103">
            <v>104.4</v>
          </cell>
          <cell r="G103">
            <v>104.2</v>
          </cell>
          <cell r="H103">
            <v>66.7</v>
          </cell>
          <cell r="I103">
            <v>-3.0000000000000001E-3</v>
          </cell>
        </row>
        <row r="104">
          <cell r="B104" t="str">
            <v>Gonzaga</v>
          </cell>
          <cell r="C104" t="str">
            <v>WCC</v>
          </cell>
          <cell r="D104"/>
          <cell r="E104">
            <v>24.299999999999997</v>
          </cell>
          <cell r="F104">
            <v>124.1</v>
          </cell>
          <cell r="G104">
            <v>99.8</v>
          </cell>
          <cell r="H104">
            <v>70</v>
          </cell>
          <cell r="I104">
            <v>4.7E-2</v>
          </cell>
        </row>
        <row r="105">
          <cell r="B105" t="str">
            <v>Grambling St.</v>
          </cell>
          <cell r="C105" t="str">
            <v>SWAC</v>
          </cell>
          <cell r="D105"/>
          <cell r="E105">
            <v>-0.70000000000000284</v>
          </cell>
          <cell r="F105">
            <v>100.2</v>
          </cell>
          <cell r="G105">
            <v>100.9</v>
          </cell>
          <cell r="H105">
            <v>66.2</v>
          </cell>
          <cell r="I105">
            <v>0.09</v>
          </cell>
        </row>
        <row r="106">
          <cell r="B106" t="str">
            <v>Grand Canyon</v>
          </cell>
          <cell r="C106" t="str">
            <v>WAC</v>
          </cell>
          <cell r="D106"/>
          <cell r="E106">
            <v>5.0999999999999943</v>
          </cell>
          <cell r="F106">
            <v>112.1</v>
          </cell>
          <cell r="G106">
            <v>107</v>
          </cell>
          <cell r="H106">
            <v>65.099999999999994</v>
          </cell>
          <cell r="I106">
            <v>4.4999999999999998E-2</v>
          </cell>
        </row>
        <row r="107">
          <cell r="B107" t="str">
            <v>Green Bay</v>
          </cell>
          <cell r="C107" t="str">
            <v>Horz</v>
          </cell>
          <cell r="D107"/>
          <cell r="E107">
            <v>-26.299999999999997</v>
          </cell>
          <cell r="F107">
            <v>90.7</v>
          </cell>
          <cell r="G107">
            <v>117</v>
          </cell>
          <cell r="H107">
            <v>65.099999999999994</v>
          </cell>
          <cell r="I107">
            <v>2.9000000000000001E-2</v>
          </cell>
        </row>
        <row r="108">
          <cell r="B108" t="str">
            <v>Hampton</v>
          </cell>
          <cell r="C108" t="str">
            <v>CAA</v>
          </cell>
          <cell r="D108"/>
          <cell r="E108">
            <v>-18.200000000000003</v>
          </cell>
          <cell r="F108">
            <v>97.6</v>
          </cell>
          <cell r="G108">
            <v>115.8</v>
          </cell>
          <cell r="H108">
            <v>69</v>
          </cell>
          <cell r="I108">
            <v>7.0000000000000001E-3</v>
          </cell>
        </row>
        <row r="109">
          <cell r="B109" t="str">
            <v>Hartford</v>
          </cell>
          <cell r="C109" t="str">
            <v>ind</v>
          </cell>
          <cell r="D109"/>
          <cell r="E109">
            <v>-29.799999999999997</v>
          </cell>
          <cell r="F109">
            <v>89.5</v>
          </cell>
          <cell r="G109">
            <v>119.3</v>
          </cell>
          <cell r="H109">
            <v>65.5</v>
          </cell>
          <cell r="I109">
            <v>-3.9E-2</v>
          </cell>
        </row>
        <row r="110">
          <cell r="B110" t="str">
            <v>Harvard</v>
          </cell>
          <cell r="C110" t="str">
            <v>Ivy</v>
          </cell>
          <cell r="D110"/>
          <cell r="E110">
            <v>0.30000000000001137</v>
          </cell>
          <cell r="F110">
            <v>101.4</v>
          </cell>
          <cell r="G110">
            <v>101.1</v>
          </cell>
          <cell r="H110">
            <v>65.900000000000006</v>
          </cell>
          <cell r="I110">
            <v>-8.1000000000000003E-2</v>
          </cell>
        </row>
        <row r="111">
          <cell r="B111" t="str">
            <v>Hawaii</v>
          </cell>
          <cell r="C111" t="str">
            <v>BW</v>
          </cell>
          <cell r="D111"/>
          <cell r="E111">
            <v>3.9000000000000057</v>
          </cell>
          <cell r="F111">
            <v>102.2</v>
          </cell>
          <cell r="G111">
            <v>98.3</v>
          </cell>
          <cell r="H111">
            <v>64.7</v>
          </cell>
          <cell r="I111">
            <v>-1.4E-2</v>
          </cell>
        </row>
        <row r="112">
          <cell r="B112" t="str">
            <v>High Point</v>
          </cell>
          <cell r="C112" t="str">
            <v>BSth</v>
          </cell>
          <cell r="D112"/>
          <cell r="E112">
            <v>-11.100000000000009</v>
          </cell>
          <cell r="F112">
            <v>100.3</v>
          </cell>
          <cell r="G112">
            <v>111.4</v>
          </cell>
          <cell r="H112">
            <v>71.5</v>
          </cell>
          <cell r="I112">
            <v>5.3999999999999999E-2</v>
          </cell>
        </row>
        <row r="113">
          <cell r="B113" t="str">
            <v>Hofstra</v>
          </cell>
          <cell r="C113" t="str">
            <v>CAA</v>
          </cell>
          <cell r="D113"/>
          <cell r="E113">
            <v>8.2999999999999972</v>
          </cell>
          <cell r="F113">
            <v>110.3</v>
          </cell>
          <cell r="G113">
            <v>102</v>
          </cell>
          <cell r="H113">
            <v>67.2</v>
          </cell>
          <cell r="I113">
            <v>3.2000000000000001E-2</v>
          </cell>
        </row>
        <row r="114">
          <cell r="B114" t="str">
            <v>Holy Cross</v>
          </cell>
          <cell r="C114" t="str">
            <v>Pat</v>
          </cell>
          <cell r="D114"/>
          <cell r="E114">
            <v>-17</v>
          </cell>
          <cell r="F114">
            <v>94.2</v>
          </cell>
          <cell r="G114">
            <v>111.2</v>
          </cell>
          <cell r="H114">
            <v>69.099999999999994</v>
          </cell>
          <cell r="I114">
            <v>5.0000000000000001E-3</v>
          </cell>
        </row>
        <row r="115">
          <cell r="B115" t="str">
            <v>Houston</v>
          </cell>
          <cell r="C115" t="str">
            <v>Amer</v>
          </cell>
          <cell r="D115"/>
          <cell r="E115">
            <v>29.900000000000006</v>
          </cell>
          <cell r="F115">
            <v>118.9</v>
          </cell>
          <cell r="G115">
            <v>89</v>
          </cell>
          <cell r="H115">
            <v>63.4</v>
          </cell>
          <cell r="I115">
            <v>3.2000000000000001E-2</v>
          </cell>
        </row>
        <row r="116">
          <cell r="B116" t="str">
            <v>Houston Christian</v>
          </cell>
          <cell r="C116" t="str">
            <v>Slnd</v>
          </cell>
          <cell r="D116"/>
          <cell r="E116">
            <v>-18.799999999999997</v>
          </cell>
          <cell r="F116">
            <v>102.2</v>
          </cell>
          <cell r="G116">
            <v>121</v>
          </cell>
          <cell r="H116">
            <v>70.599999999999994</v>
          </cell>
          <cell r="I116">
            <v>-0.02</v>
          </cell>
        </row>
        <row r="117">
          <cell r="B117" t="str">
            <v>Howard</v>
          </cell>
          <cell r="C117" t="str">
            <v>MEAC</v>
          </cell>
          <cell r="D117"/>
          <cell r="E117">
            <v>-3.2000000000000028</v>
          </cell>
          <cell r="F117">
            <v>103.8</v>
          </cell>
          <cell r="G117">
            <v>107</v>
          </cell>
          <cell r="H117">
            <v>68.900000000000006</v>
          </cell>
          <cell r="I117">
            <v>9.6000000000000002E-2</v>
          </cell>
        </row>
        <row r="118">
          <cell r="B118" t="str">
            <v>Idaho</v>
          </cell>
          <cell r="C118" t="str">
            <v>BSky</v>
          </cell>
          <cell r="D118"/>
          <cell r="E118">
            <v>-10.699999999999989</v>
          </cell>
          <cell r="F118">
            <v>102.9</v>
          </cell>
          <cell r="G118">
            <v>113.6</v>
          </cell>
          <cell r="H118">
            <v>65.900000000000006</v>
          </cell>
          <cell r="I118">
            <v>-5.7000000000000002E-2</v>
          </cell>
        </row>
        <row r="119">
          <cell r="B119" t="str">
            <v>Idaho St.</v>
          </cell>
          <cell r="C119" t="str">
            <v>BSky</v>
          </cell>
          <cell r="D119"/>
          <cell r="E119">
            <v>-6.1999999999999886</v>
          </cell>
          <cell r="F119">
            <v>102.4</v>
          </cell>
          <cell r="G119">
            <v>108.6</v>
          </cell>
          <cell r="H119">
            <v>65.2</v>
          </cell>
          <cell r="I119">
            <v>-8.4000000000000005E-2</v>
          </cell>
        </row>
        <row r="120">
          <cell r="B120" t="str">
            <v>Illinois</v>
          </cell>
          <cell r="C120" t="str">
            <v>B10</v>
          </cell>
          <cell r="D120"/>
          <cell r="E120">
            <v>16.5</v>
          </cell>
          <cell r="F120">
            <v>112.2</v>
          </cell>
          <cell r="G120">
            <v>95.7</v>
          </cell>
          <cell r="H120">
            <v>69.3</v>
          </cell>
          <cell r="I120">
            <v>-4.4999999999999998E-2</v>
          </cell>
        </row>
        <row r="121">
          <cell r="B121" t="str">
            <v>Illinois Chicago</v>
          </cell>
          <cell r="C121" t="str">
            <v>MVC</v>
          </cell>
          <cell r="D121"/>
          <cell r="E121">
            <v>-10.700000000000003</v>
          </cell>
          <cell r="F121">
            <v>98.1</v>
          </cell>
          <cell r="G121">
            <v>108.8</v>
          </cell>
          <cell r="H121">
            <v>69</v>
          </cell>
          <cell r="I121">
            <v>1.9E-2</v>
          </cell>
        </row>
        <row r="122">
          <cell r="B122" t="str">
            <v>Illinois St.</v>
          </cell>
          <cell r="C122" t="str">
            <v>MVC</v>
          </cell>
          <cell r="D122"/>
          <cell r="E122">
            <v>-9.3999999999999915</v>
          </cell>
          <cell r="F122">
            <v>100.7</v>
          </cell>
          <cell r="G122">
            <v>110.1</v>
          </cell>
          <cell r="H122">
            <v>64.900000000000006</v>
          </cell>
          <cell r="I122">
            <v>-0.02</v>
          </cell>
        </row>
        <row r="123">
          <cell r="B123" t="str">
            <v>Incarnate Word</v>
          </cell>
          <cell r="C123" t="str">
            <v>Slnd</v>
          </cell>
          <cell r="D123"/>
          <cell r="E123">
            <v>-15.899999999999991</v>
          </cell>
          <cell r="F123">
            <v>96.7</v>
          </cell>
          <cell r="G123">
            <v>112.6</v>
          </cell>
          <cell r="H123">
            <v>66.900000000000006</v>
          </cell>
          <cell r="I123">
            <v>1.2E-2</v>
          </cell>
        </row>
        <row r="124">
          <cell r="B124" t="str">
            <v>Indiana</v>
          </cell>
          <cell r="C124" t="str">
            <v>B10</v>
          </cell>
          <cell r="D124"/>
          <cell r="E124">
            <v>17.400000000000006</v>
          </cell>
          <cell r="F124">
            <v>114.7</v>
          </cell>
          <cell r="G124">
            <v>97.3</v>
          </cell>
          <cell r="H124">
            <v>68.099999999999994</v>
          </cell>
          <cell r="I124">
            <v>2.1999999999999999E-2</v>
          </cell>
        </row>
        <row r="125">
          <cell r="B125" t="str">
            <v>Indiana St.</v>
          </cell>
          <cell r="C125" t="str">
            <v>MVC</v>
          </cell>
          <cell r="D125"/>
          <cell r="E125">
            <v>7.4000000000000057</v>
          </cell>
          <cell r="F125">
            <v>110.7</v>
          </cell>
          <cell r="G125">
            <v>103.3</v>
          </cell>
          <cell r="H125">
            <v>70.599999999999994</v>
          </cell>
          <cell r="I125">
            <v>-0.104</v>
          </cell>
        </row>
        <row r="126">
          <cell r="B126" t="str">
            <v>Iona</v>
          </cell>
          <cell r="C126" t="str">
            <v>MAAC</v>
          </cell>
          <cell r="D126"/>
          <cell r="E126">
            <v>11.399999999999991</v>
          </cell>
          <cell r="F126">
            <v>111.1</v>
          </cell>
          <cell r="G126">
            <v>99.7</v>
          </cell>
          <cell r="H126">
            <v>68.8</v>
          </cell>
          <cell r="I126">
            <v>-5.0000000000000001E-3</v>
          </cell>
        </row>
        <row r="127">
          <cell r="B127" t="str">
            <v>Iowa</v>
          </cell>
          <cell r="C127" t="str">
            <v>B10</v>
          </cell>
          <cell r="D127"/>
          <cell r="E127">
            <v>15.599999999999994</v>
          </cell>
          <cell r="F127">
            <v>120.6</v>
          </cell>
          <cell r="G127">
            <v>105</v>
          </cell>
          <cell r="H127">
            <v>69.5</v>
          </cell>
          <cell r="I127">
            <v>-4.2000000000000003E-2</v>
          </cell>
        </row>
        <row r="128">
          <cell r="B128" t="str">
            <v>Iowa St.</v>
          </cell>
          <cell r="C128" t="str">
            <v>B12</v>
          </cell>
          <cell r="D128"/>
          <cell r="E128">
            <v>18.400000000000006</v>
          </cell>
          <cell r="F128">
            <v>110</v>
          </cell>
          <cell r="G128">
            <v>91.6</v>
          </cell>
          <cell r="H128">
            <v>64.3</v>
          </cell>
          <cell r="I128">
            <v>-3.4000000000000002E-2</v>
          </cell>
        </row>
        <row r="129">
          <cell r="B129" t="str">
            <v>IUPUI</v>
          </cell>
          <cell r="C129" t="str">
            <v>Horz</v>
          </cell>
          <cell r="D129"/>
          <cell r="E129">
            <v>-21.799999999999997</v>
          </cell>
          <cell r="F129">
            <v>96</v>
          </cell>
          <cell r="G129">
            <v>117.8</v>
          </cell>
          <cell r="H129">
            <v>67</v>
          </cell>
          <cell r="I129">
            <v>-7.5999999999999998E-2</v>
          </cell>
        </row>
        <row r="130">
          <cell r="B130" t="str">
            <v>Jackson St.</v>
          </cell>
          <cell r="C130" t="str">
            <v>SWAC</v>
          </cell>
          <cell r="D130"/>
          <cell r="E130">
            <v>-10.799999999999997</v>
          </cell>
          <cell r="F130">
            <v>99.4</v>
          </cell>
          <cell r="G130">
            <v>110.2</v>
          </cell>
          <cell r="H130">
            <v>68</v>
          </cell>
          <cell r="I130">
            <v>8.4000000000000005E-2</v>
          </cell>
        </row>
        <row r="131">
          <cell r="B131" t="str">
            <v>Jacksonville</v>
          </cell>
          <cell r="C131" t="str">
            <v>ASun</v>
          </cell>
          <cell r="D131"/>
          <cell r="E131">
            <v>-5.3999999999999915</v>
          </cell>
          <cell r="F131">
            <v>100.4</v>
          </cell>
          <cell r="G131">
            <v>105.8</v>
          </cell>
          <cell r="H131">
            <v>61.1</v>
          </cell>
          <cell r="I131">
            <v>-8.9999999999999993E-3</v>
          </cell>
        </row>
        <row r="132">
          <cell r="B132" t="str">
            <v>Jacksonville St.</v>
          </cell>
          <cell r="C132" t="str">
            <v>ASun</v>
          </cell>
          <cell r="D132"/>
          <cell r="E132">
            <v>-5.2999999999999972</v>
          </cell>
          <cell r="F132">
            <v>102.3</v>
          </cell>
          <cell r="G132">
            <v>107.6</v>
          </cell>
          <cell r="H132">
            <v>65.7</v>
          </cell>
          <cell r="I132">
            <v>-4.3999999999999997E-2</v>
          </cell>
        </row>
        <row r="133">
          <cell r="B133" t="str">
            <v>James Madison</v>
          </cell>
          <cell r="C133" t="str">
            <v>SB</v>
          </cell>
          <cell r="D133"/>
          <cell r="E133">
            <v>6.7000000000000028</v>
          </cell>
          <cell r="F133">
            <v>106.8</v>
          </cell>
          <cell r="G133">
            <v>100.1</v>
          </cell>
          <cell r="H133">
            <v>70.5</v>
          </cell>
          <cell r="I133">
            <v>-5.2999999999999999E-2</v>
          </cell>
        </row>
        <row r="134">
          <cell r="B134" t="str">
            <v>Kansas</v>
          </cell>
          <cell r="C134" t="str">
            <v>B12</v>
          </cell>
          <cell r="D134"/>
          <cell r="E134">
            <v>23.100000000000009</v>
          </cell>
          <cell r="F134">
            <v>114.7</v>
          </cell>
          <cell r="G134">
            <v>91.6</v>
          </cell>
          <cell r="H134">
            <v>69.2</v>
          </cell>
          <cell r="I134">
            <v>0.106</v>
          </cell>
        </row>
        <row r="135">
          <cell r="B135" t="str">
            <v>Kansas St.</v>
          </cell>
          <cell r="C135" t="str">
            <v>B12</v>
          </cell>
          <cell r="D135"/>
          <cell r="E135">
            <v>18.299999999999997</v>
          </cell>
          <cell r="F135">
            <v>112.6</v>
          </cell>
          <cell r="G135">
            <v>94.3</v>
          </cell>
          <cell r="H135">
            <v>70.2</v>
          </cell>
          <cell r="I135">
            <v>3.5999999999999997E-2</v>
          </cell>
        </row>
        <row r="136">
          <cell r="B136" t="str">
            <v>Kennesaw St.</v>
          </cell>
          <cell r="C136" t="str">
            <v>ASun</v>
          </cell>
          <cell r="D136"/>
          <cell r="E136">
            <v>3.6000000000000085</v>
          </cell>
          <cell r="F136">
            <v>106.4</v>
          </cell>
          <cell r="G136">
            <v>102.8</v>
          </cell>
          <cell r="H136">
            <v>68.5</v>
          </cell>
          <cell r="I136">
            <v>0.14699999999999999</v>
          </cell>
        </row>
        <row r="137">
          <cell r="B137" t="str">
            <v>Kent St.</v>
          </cell>
          <cell r="C137" t="str">
            <v>MAC</v>
          </cell>
          <cell r="D137"/>
          <cell r="E137">
            <v>12</v>
          </cell>
          <cell r="F137">
            <v>108.5</v>
          </cell>
          <cell r="G137">
            <v>96.5</v>
          </cell>
          <cell r="H137">
            <v>68</v>
          </cell>
          <cell r="I137">
            <v>1.9E-2</v>
          </cell>
        </row>
        <row r="138">
          <cell r="B138" t="str">
            <v>Kentucky</v>
          </cell>
          <cell r="C138" t="str">
            <v>SEC</v>
          </cell>
          <cell r="D138"/>
          <cell r="E138">
            <v>17.799999999999997</v>
          </cell>
          <cell r="F138">
            <v>117.5</v>
          </cell>
          <cell r="G138">
            <v>99.7</v>
          </cell>
          <cell r="H138">
            <v>66</v>
          </cell>
          <cell r="I138">
            <v>-1.4E-2</v>
          </cell>
        </row>
        <row r="139">
          <cell r="B139" t="str">
            <v>La Salle</v>
          </cell>
          <cell r="C139" t="str">
            <v>A10</v>
          </cell>
          <cell r="D139"/>
          <cell r="E139">
            <v>-4.4000000000000057</v>
          </cell>
          <cell r="F139">
            <v>103.5</v>
          </cell>
          <cell r="G139">
            <v>107.9</v>
          </cell>
          <cell r="H139">
            <v>67.8</v>
          </cell>
          <cell r="I139">
            <v>0.04</v>
          </cell>
        </row>
        <row r="140">
          <cell r="B140" t="str">
            <v>Lafayette</v>
          </cell>
          <cell r="C140" t="str">
            <v>Pat</v>
          </cell>
          <cell r="D140"/>
          <cell r="E140">
            <v>-8.8000000000000114</v>
          </cell>
          <cell r="F140">
            <v>95.6</v>
          </cell>
          <cell r="G140">
            <v>104.4</v>
          </cell>
          <cell r="H140">
            <v>63</v>
          </cell>
          <cell r="I140">
            <v>-6.0999999999999999E-2</v>
          </cell>
        </row>
        <row r="141">
          <cell r="B141" t="str">
            <v>Lamar</v>
          </cell>
          <cell r="C141" t="str">
            <v>Slnd</v>
          </cell>
          <cell r="D141"/>
          <cell r="E141">
            <v>-20.200000000000003</v>
          </cell>
          <cell r="F141">
            <v>95.1</v>
          </cell>
          <cell r="G141">
            <v>115.3</v>
          </cell>
          <cell r="H141">
            <v>65.8</v>
          </cell>
          <cell r="I141">
            <v>4.0000000000000001E-3</v>
          </cell>
        </row>
        <row r="142">
          <cell r="B142" t="str">
            <v>Lehigh</v>
          </cell>
          <cell r="C142" t="str">
            <v>Pat</v>
          </cell>
          <cell r="D142"/>
          <cell r="E142">
            <v>-9.7000000000000028</v>
          </cell>
          <cell r="F142">
            <v>98</v>
          </cell>
          <cell r="G142">
            <v>107.7</v>
          </cell>
          <cell r="H142">
            <v>69.5</v>
          </cell>
          <cell r="I142">
            <v>8.4000000000000005E-2</v>
          </cell>
        </row>
        <row r="143">
          <cell r="B143" t="str">
            <v>Liberty</v>
          </cell>
          <cell r="C143" t="str">
            <v>ASun</v>
          </cell>
          <cell r="D143"/>
          <cell r="E143">
            <v>14.400000000000006</v>
          </cell>
          <cell r="F143">
            <v>112.7</v>
          </cell>
          <cell r="G143">
            <v>98.3</v>
          </cell>
          <cell r="H143">
            <v>64.5</v>
          </cell>
          <cell r="I143">
            <v>-3.4000000000000002E-2</v>
          </cell>
        </row>
        <row r="144">
          <cell r="B144" t="str">
            <v>Lindenwood</v>
          </cell>
          <cell r="C144" t="str">
            <v>OVC</v>
          </cell>
          <cell r="D144"/>
          <cell r="E144">
            <v>-16.700000000000003</v>
          </cell>
          <cell r="F144">
            <v>95.8</v>
          </cell>
          <cell r="G144">
            <v>112.5</v>
          </cell>
          <cell r="H144">
            <v>66.8</v>
          </cell>
          <cell r="I144">
            <v>4.0000000000000001E-3</v>
          </cell>
        </row>
        <row r="145">
          <cell r="B145" t="str">
            <v>Lipscomb</v>
          </cell>
          <cell r="C145" t="str">
            <v>ASun</v>
          </cell>
          <cell r="D145"/>
          <cell r="E145">
            <v>1</v>
          </cell>
          <cell r="F145">
            <v>104.9</v>
          </cell>
          <cell r="G145">
            <v>103.9</v>
          </cell>
          <cell r="H145">
            <v>69.400000000000006</v>
          </cell>
          <cell r="I145">
            <v>-1E-3</v>
          </cell>
        </row>
        <row r="146">
          <cell r="B146" t="str">
            <v>Little Rock</v>
          </cell>
          <cell r="C146" t="str">
            <v>OVC</v>
          </cell>
          <cell r="D146"/>
          <cell r="E146">
            <v>-13.400000000000006</v>
          </cell>
          <cell r="F146">
            <v>102.3</v>
          </cell>
          <cell r="G146">
            <v>115.7</v>
          </cell>
          <cell r="H146">
            <v>70.900000000000006</v>
          </cell>
          <cell r="I146">
            <v>-2.5000000000000001E-2</v>
          </cell>
        </row>
        <row r="147">
          <cell r="B147" t="str">
            <v>LIU</v>
          </cell>
          <cell r="C147" t="str">
            <v>NEC</v>
          </cell>
          <cell r="D147"/>
          <cell r="E147">
            <v>-30.600000000000009</v>
          </cell>
          <cell r="F147">
            <v>86.6</v>
          </cell>
          <cell r="G147">
            <v>117.2</v>
          </cell>
          <cell r="H147">
            <v>72.5</v>
          </cell>
          <cell r="I147">
            <v>-2.4E-2</v>
          </cell>
        </row>
        <row r="148">
          <cell r="B148" t="str">
            <v>Long Beach St.</v>
          </cell>
          <cell r="C148" t="str">
            <v>BW</v>
          </cell>
          <cell r="D148"/>
          <cell r="E148">
            <v>0.5</v>
          </cell>
          <cell r="F148">
            <v>105.5</v>
          </cell>
          <cell r="G148">
            <v>105</v>
          </cell>
          <cell r="H148">
            <v>72.900000000000006</v>
          </cell>
          <cell r="I148">
            <v>-1.2E-2</v>
          </cell>
        </row>
        <row r="149">
          <cell r="B149" t="str">
            <v>Longwood</v>
          </cell>
          <cell r="C149" t="str">
            <v>BSth</v>
          </cell>
          <cell r="D149"/>
          <cell r="E149">
            <v>-0.19999999999998863</v>
          </cell>
          <cell r="F149">
            <v>104.4</v>
          </cell>
          <cell r="G149">
            <v>104.6</v>
          </cell>
          <cell r="H149">
            <v>65.900000000000006</v>
          </cell>
          <cell r="I149">
            <v>-3.2000000000000001E-2</v>
          </cell>
        </row>
        <row r="150">
          <cell r="B150" t="str">
            <v>Louisiana</v>
          </cell>
          <cell r="C150" t="str">
            <v>SB</v>
          </cell>
          <cell r="D150"/>
          <cell r="E150">
            <v>8.2000000000000028</v>
          </cell>
          <cell r="F150">
            <v>112.3</v>
          </cell>
          <cell r="G150">
            <v>104.1</v>
          </cell>
          <cell r="H150">
            <v>68.400000000000006</v>
          </cell>
          <cell r="I150">
            <v>7.6999999999999999E-2</v>
          </cell>
        </row>
        <row r="151">
          <cell r="B151" t="str">
            <v>Louisiana Monroe</v>
          </cell>
          <cell r="C151" t="str">
            <v>SB</v>
          </cell>
          <cell r="D151"/>
          <cell r="E151">
            <v>-9.2000000000000028</v>
          </cell>
          <cell r="F151">
            <v>98</v>
          </cell>
          <cell r="G151">
            <v>107.2</v>
          </cell>
          <cell r="H151">
            <v>66</v>
          </cell>
          <cell r="I151">
            <v>-2.4E-2</v>
          </cell>
        </row>
        <row r="152">
          <cell r="B152" t="str">
            <v>Louisiana Tech</v>
          </cell>
          <cell r="C152" t="str">
            <v>CUSA</v>
          </cell>
          <cell r="D152"/>
          <cell r="E152">
            <v>-0.40000000000000568</v>
          </cell>
          <cell r="F152">
            <v>105.5</v>
          </cell>
          <cell r="G152">
            <v>105.9</v>
          </cell>
          <cell r="H152">
            <v>66.5</v>
          </cell>
          <cell r="I152">
            <v>-2.8000000000000001E-2</v>
          </cell>
        </row>
        <row r="153">
          <cell r="B153" t="str">
            <v>Louisville</v>
          </cell>
          <cell r="C153" t="str">
            <v>ACC</v>
          </cell>
          <cell r="D153"/>
          <cell r="E153">
            <v>-10.200000000000003</v>
          </cell>
          <cell r="F153">
            <v>101.5</v>
          </cell>
          <cell r="G153">
            <v>111.7</v>
          </cell>
          <cell r="H153">
            <v>66.5</v>
          </cell>
          <cell r="I153">
            <v>-3.5000000000000003E-2</v>
          </cell>
        </row>
        <row r="154">
          <cell r="B154" t="str">
            <v>Loyola Chicago</v>
          </cell>
          <cell r="C154" t="str">
            <v>A10</v>
          </cell>
          <cell r="D154"/>
          <cell r="E154">
            <v>-7</v>
          </cell>
          <cell r="F154">
            <v>102.2</v>
          </cell>
          <cell r="G154">
            <v>109.2</v>
          </cell>
          <cell r="H154">
            <v>66.099999999999994</v>
          </cell>
          <cell r="I154">
            <v>-3.5999999999999997E-2</v>
          </cell>
        </row>
        <row r="155">
          <cell r="B155" t="str">
            <v>Loyola Marymount</v>
          </cell>
          <cell r="C155" t="str">
            <v>WCC</v>
          </cell>
          <cell r="D155"/>
          <cell r="E155">
            <v>6.2999999999999972</v>
          </cell>
          <cell r="F155">
            <v>110.1</v>
          </cell>
          <cell r="G155">
            <v>103.8</v>
          </cell>
          <cell r="H155">
            <v>67</v>
          </cell>
          <cell r="I155">
            <v>7.9000000000000001E-2</v>
          </cell>
        </row>
        <row r="156">
          <cell r="B156" t="str">
            <v>Loyola MD</v>
          </cell>
          <cell r="C156" t="str">
            <v>Pat</v>
          </cell>
          <cell r="D156"/>
          <cell r="E156">
            <v>-14.199999999999989</v>
          </cell>
          <cell r="F156">
            <v>98.9</v>
          </cell>
          <cell r="G156">
            <v>113.1</v>
          </cell>
          <cell r="H156">
            <v>66.099999999999994</v>
          </cell>
          <cell r="I156">
            <v>3.2000000000000001E-2</v>
          </cell>
        </row>
        <row r="157">
          <cell r="B157" t="str">
            <v>LSU</v>
          </cell>
          <cell r="C157" t="str">
            <v>SEC</v>
          </cell>
          <cell r="D157"/>
          <cell r="E157">
            <v>1.6000000000000085</v>
          </cell>
          <cell r="F157">
            <v>106.7</v>
          </cell>
          <cell r="G157">
            <v>105.1</v>
          </cell>
          <cell r="H157">
            <v>65.8</v>
          </cell>
          <cell r="I157">
            <v>2.7E-2</v>
          </cell>
        </row>
        <row r="158">
          <cell r="B158" t="str">
            <v>Maine</v>
          </cell>
          <cell r="C158" t="str">
            <v>AE</v>
          </cell>
          <cell r="D158"/>
          <cell r="E158">
            <v>-9.5</v>
          </cell>
          <cell r="F158">
            <v>99.2</v>
          </cell>
          <cell r="G158">
            <v>108.7</v>
          </cell>
          <cell r="H158">
            <v>65.8</v>
          </cell>
          <cell r="I158">
            <v>-1E-3</v>
          </cell>
        </row>
        <row r="159">
          <cell r="B159" t="str">
            <v>Manhattan</v>
          </cell>
          <cell r="C159" t="str">
            <v>MAAC</v>
          </cell>
          <cell r="D159"/>
          <cell r="E159">
            <v>-11.5</v>
          </cell>
          <cell r="F159">
            <v>97.6</v>
          </cell>
          <cell r="G159">
            <v>109.1</v>
          </cell>
          <cell r="H159">
            <v>67</v>
          </cell>
          <cell r="I159">
            <v>4.7E-2</v>
          </cell>
        </row>
        <row r="160">
          <cell r="B160" t="str">
            <v>Marist</v>
          </cell>
          <cell r="C160" t="str">
            <v>MAAC</v>
          </cell>
          <cell r="D160"/>
          <cell r="E160">
            <v>-9.1000000000000085</v>
          </cell>
          <cell r="F160">
            <v>98.3</v>
          </cell>
          <cell r="G160">
            <v>107.4</v>
          </cell>
          <cell r="H160">
            <v>65.5</v>
          </cell>
          <cell r="I160">
            <v>-2.7E-2</v>
          </cell>
        </row>
        <row r="161">
          <cell r="B161" t="str">
            <v>Marquette</v>
          </cell>
          <cell r="C161" t="str">
            <v>BE</v>
          </cell>
          <cell r="D161"/>
          <cell r="E161">
            <v>21.800000000000011</v>
          </cell>
          <cell r="F161">
            <v>119.4</v>
          </cell>
          <cell r="G161">
            <v>97.6</v>
          </cell>
          <cell r="H161">
            <v>68.3</v>
          </cell>
          <cell r="I161">
            <v>1.4E-2</v>
          </cell>
        </row>
        <row r="162">
          <cell r="B162" t="str">
            <v>Marshall</v>
          </cell>
          <cell r="C162" t="str">
            <v>SB</v>
          </cell>
          <cell r="D162"/>
          <cell r="E162">
            <v>9.8000000000000114</v>
          </cell>
          <cell r="F162">
            <v>111.4</v>
          </cell>
          <cell r="G162">
            <v>101.6</v>
          </cell>
          <cell r="H162">
            <v>72.099999999999994</v>
          </cell>
          <cell r="I162">
            <v>-6.3E-2</v>
          </cell>
        </row>
        <row r="163">
          <cell r="B163" t="str">
            <v>Maryland</v>
          </cell>
          <cell r="C163" t="str">
            <v>B10</v>
          </cell>
          <cell r="D163"/>
          <cell r="E163">
            <v>18.400000000000006</v>
          </cell>
          <cell r="F163">
            <v>114.2</v>
          </cell>
          <cell r="G163">
            <v>95.8</v>
          </cell>
          <cell r="H163">
            <v>64.599999999999994</v>
          </cell>
          <cell r="I163">
            <v>-3.9E-2</v>
          </cell>
        </row>
        <row r="164">
          <cell r="B164" t="str">
            <v>Maryland Eastern Shore</v>
          </cell>
          <cell r="C164" t="str">
            <v>MEAC</v>
          </cell>
          <cell r="D164"/>
          <cell r="E164">
            <v>-6.6999999999999886</v>
          </cell>
          <cell r="F164">
            <v>94.4</v>
          </cell>
          <cell r="G164">
            <v>101.1</v>
          </cell>
          <cell r="H164">
            <v>69.7</v>
          </cell>
          <cell r="I164">
            <v>8.4000000000000005E-2</v>
          </cell>
        </row>
        <row r="165">
          <cell r="B165" t="str">
            <v>Massachusetts</v>
          </cell>
          <cell r="C165" t="str">
            <v>A10</v>
          </cell>
          <cell r="D165"/>
          <cell r="E165">
            <v>-3</v>
          </cell>
          <cell r="F165">
            <v>101</v>
          </cell>
          <cell r="G165">
            <v>104</v>
          </cell>
          <cell r="H165">
            <v>70.599999999999994</v>
          </cell>
          <cell r="I165">
            <v>3.5999999999999997E-2</v>
          </cell>
        </row>
        <row r="166">
          <cell r="B166" t="str">
            <v>McNeese St.</v>
          </cell>
          <cell r="C166" t="str">
            <v>Slnd</v>
          </cell>
          <cell r="D166"/>
          <cell r="E166">
            <v>-15.300000000000011</v>
          </cell>
          <cell r="F166">
            <v>99.1</v>
          </cell>
          <cell r="G166">
            <v>114.4</v>
          </cell>
          <cell r="H166">
            <v>66.2</v>
          </cell>
          <cell r="I166">
            <v>1.6E-2</v>
          </cell>
        </row>
        <row r="167">
          <cell r="B167" t="str">
            <v>Memphis</v>
          </cell>
          <cell r="C167" t="str">
            <v>Amer</v>
          </cell>
          <cell r="D167"/>
          <cell r="E167">
            <v>17.700000000000003</v>
          </cell>
          <cell r="F167">
            <v>114.2</v>
          </cell>
          <cell r="G167">
            <v>96.5</v>
          </cell>
          <cell r="H167">
            <v>71.8</v>
          </cell>
          <cell r="I167">
            <v>-3.7999999999999999E-2</v>
          </cell>
        </row>
        <row r="168">
          <cell r="B168" t="str">
            <v>Mercer</v>
          </cell>
          <cell r="C168" t="str">
            <v>SC</v>
          </cell>
          <cell r="D168"/>
          <cell r="E168">
            <v>-4.7999999999999972</v>
          </cell>
          <cell r="F168">
            <v>99.8</v>
          </cell>
          <cell r="G168">
            <v>104.6</v>
          </cell>
          <cell r="H168">
            <v>64.5</v>
          </cell>
          <cell r="I168">
            <v>-8.5000000000000006E-2</v>
          </cell>
        </row>
        <row r="169">
          <cell r="B169" t="str">
            <v>Merrimack</v>
          </cell>
          <cell r="C169" t="str">
            <v>NEC</v>
          </cell>
          <cell r="D169"/>
          <cell r="E169">
            <v>-12.400000000000006</v>
          </cell>
          <cell r="F169">
            <v>89.6</v>
          </cell>
          <cell r="G169">
            <v>102</v>
          </cell>
          <cell r="H169">
            <v>66.400000000000006</v>
          </cell>
          <cell r="I169">
            <v>5.5E-2</v>
          </cell>
        </row>
        <row r="170">
          <cell r="B170" t="str">
            <v>Miami FL</v>
          </cell>
          <cell r="C170" t="str">
            <v>ACC</v>
          </cell>
          <cell r="D170"/>
          <cell r="E170">
            <v>14.899999999999991</v>
          </cell>
          <cell r="F170">
            <v>118.3</v>
          </cell>
          <cell r="G170">
            <v>103.4</v>
          </cell>
          <cell r="H170">
            <v>68.8</v>
          </cell>
          <cell r="I170">
            <v>1.7000000000000001E-2</v>
          </cell>
        </row>
        <row r="171">
          <cell r="B171" t="str">
            <v>Miami OH</v>
          </cell>
          <cell r="C171" t="str">
            <v>MAC</v>
          </cell>
          <cell r="D171"/>
          <cell r="E171">
            <v>-8.2999999999999972</v>
          </cell>
          <cell r="F171">
            <v>103.8</v>
          </cell>
          <cell r="G171">
            <v>112.1</v>
          </cell>
          <cell r="H171">
            <v>66.8</v>
          </cell>
          <cell r="I171">
            <v>-4.4999999999999998E-2</v>
          </cell>
        </row>
        <row r="172">
          <cell r="B172" t="str">
            <v>Michigan</v>
          </cell>
          <cell r="C172" t="str">
            <v>B10</v>
          </cell>
          <cell r="D172"/>
          <cell r="E172">
            <v>14.599999999999994</v>
          </cell>
          <cell r="F172">
            <v>112.8</v>
          </cell>
          <cell r="G172">
            <v>98.2</v>
          </cell>
          <cell r="H172">
            <v>67.5</v>
          </cell>
          <cell r="I172">
            <v>-7.1999999999999995E-2</v>
          </cell>
        </row>
        <row r="173">
          <cell r="B173" t="str">
            <v>Michigan St.</v>
          </cell>
          <cell r="C173" t="str">
            <v>B10</v>
          </cell>
          <cell r="D173"/>
          <cell r="E173">
            <v>16.700000000000003</v>
          </cell>
          <cell r="F173">
            <v>113.5</v>
          </cell>
          <cell r="G173">
            <v>96.8</v>
          </cell>
          <cell r="H173">
            <v>64.900000000000006</v>
          </cell>
          <cell r="I173">
            <v>1.4999999999999999E-2</v>
          </cell>
        </row>
        <row r="174">
          <cell r="B174" t="str">
            <v>Middle Tennessee</v>
          </cell>
          <cell r="C174" t="str">
            <v>CUSA</v>
          </cell>
          <cell r="D174"/>
          <cell r="E174">
            <v>4.1999999999999886</v>
          </cell>
          <cell r="F174">
            <v>106.6</v>
          </cell>
          <cell r="G174">
            <v>102.4</v>
          </cell>
          <cell r="H174">
            <v>66.900000000000006</v>
          </cell>
          <cell r="I174">
            <v>2.7E-2</v>
          </cell>
        </row>
        <row r="175">
          <cell r="B175" t="str">
            <v>Milwaukee</v>
          </cell>
          <cell r="C175" t="str">
            <v>Horz</v>
          </cell>
          <cell r="D175"/>
          <cell r="E175">
            <v>-4.5999999999999943</v>
          </cell>
          <cell r="F175">
            <v>103.2</v>
          </cell>
          <cell r="G175">
            <v>107.8</v>
          </cell>
          <cell r="H175">
            <v>72</v>
          </cell>
          <cell r="I175">
            <v>0.13100000000000001</v>
          </cell>
        </row>
        <row r="176">
          <cell r="B176" t="str">
            <v>Minnesota</v>
          </cell>
          <cell r="C176" t="str">
            <v>B10</v>
          </cell>
          <cell r="D176"/>
          <cell r="E176">
            <v>-3.3000000000000114</v>
          </cell>
          <cell r="F176">
            <v>102.6</v>
          </cell>
          <cell r="G176">
            <v>105.9</v>
          </cell>
          <cell r="H176">
            <v>65.8</v>
          </cell>
          <cell r="I176">
            <v>0.03</v>
          </cell>
        </row>
        <row r="177">
          <cell r="B177" t="str">
            <v>Mississippi</v>
          </cell>
          <cell r="C177" t="str">
            <v>SEC</v>
          </cell>
          <cell r="D177"/>
          <cell r="E177">
            <v>5</v>
          </cell>
          <cell r="F177">
            <v>106.8</v>
          </cell>
          <cell r="G177">
            <v>101.8</v>
          </cell>
          <cell r="H177">
            <v>66.099999999999994</v>
          </cell>
          <cell r="I177">
            <v>-7.8E-2</v>
          </cell>
        </row>
        <row r="178">
          <cell r="B178" t="str">
            <v>Mississippi St.</v>
          </cell>
          <cell r="C178" t="str">
            <v>SEC</v>
          </cell>
          <cell r="D178"/>
          <cell r="E178">
            <v>14</v>
          </cell>
          <cell r="F178">
            <v>105.5</v>
          </cell>
          <cell r="G178">
            <v>91.5</v>
          </cell>
          <cell r="H178">
            <v>63.8</v>
          </cell>
          <cell r="I178">
            <v>8.0000000000000002E-3</v>
          </cell>
        </row>
        <row r="179">
          <cell r="B179" t="str">
            <v>Mississippi Valley St.</v>
          </cell>
          <cell r="C179" t="str">
            <v>SWAC</v>
          </cell>
          <cell r="D179"/>
          <cell r="E179">
            <v>-19.799999999999997</v>
          </cell>
          <cell r="F179">
            <v>92.8</v>
          </cell>
          <cell r="G179">
            <v>112.6</v>
          </cell>
          <cell r="H179">
            <v>67.2</v>
          </cell>
          <cell r="I179">
            <v>-2.5999999999999999E-2</v>
          </cell>
        </row>
        <row r="180">
          <cell r="B180" t="str">
            <v>Missouri</v>
          </cell>
          <cell r="C180" t="str">
            <v>SEC</v>
          </cell>
          <cell r="D180"/>
          <cell r="E180">
            <v>13.900000000000006</v>
          </cell>
          <cell r="F180">
            <v>119.4</v>
          </cell>
          <cell r="G180">
            <v>105.5</v>
          </cell>
          <cell r="H180">
            <v>69.099999999999994</v>
          </cell>
          <cell r="I180">
            <v>0.11</v>
          </cell>
        </row>
        <row r="181">
          <cell r="B181" t="str">
            <v>Missouri St.</v>
          </cell>
          <cell r="C181" t="str">
            <v>MVC</v>
          </cell>
          <cell r="D181"/>
          <cell r="E181">
            <v>1.2999999999999972</v>
          </cell>
          <cell r="F181">
            <v>104.7</v>
          </cell>
          <cell r="G181">
            <v>103.4</v>
          </cell>
          <cell r="H181">
            <v>62.2</v>
          </cell>
          <cell r="I181">
            <v>-2.1000000000000001E-2</v>
          </cell>
        </row>
        <row r="182">
          <cell r="B182" t="str">
            <v>Monmouth</v>
          </cell>
          <cell r="C182" t="str">
            <v>CAA</v>
          </cell>
          <cell r="D182"/>
          <cell r="E182">
            <v>-17.700000000000003</v>
          </cell>
          <cell r="F182">
            <v>92.8</v>
          </cell>
          <cell r="G182">
            <v>110.5</v>
          </cell>
          <cell r="H182">
            <v>68.400000000000006</v>
          </cell>
          <cell r="I182">
            <v>-1.6E-2</v>
          </cell>
        </row>
        <row r="183">
          <cell r="B183" t="str">
            <v>Montana</v>
          </cell>
          <cell r="C183" t="str">
            <v>BSky</v>
          </cell>
          <cell r="D183"/>
          <cell r="E183">
            <v>0.59999999999999432</v>
          </cell>
          <cell r="F183">
            <v>109</v>
          </cell>
          <cell r="G183">
            <v>108.4</v>
          </cell>
          <cell r="H183">
            <v>63.6</v>
          </cell>
          <cell r="I183">
            <v>1.7000000000000001E-2</v>
          </cell>
        </row>
        <row r="184">
          <cell r="B184" t="str">
            <v>Montana St.</v>
          </cell>
          <cell r="C184" t="str">
            <v>BSky</v>
          </cell>
          <cell r="D184"/>
          <cell r="E184">
            <v>5.7999999999999972</v>
          </cell>
          <cell r="F184">
            <v>105.5</v>
          </cell>
          <cell r="G184">
            <v>99.7</v>
          </cell>
          <cell r="H184">
            <v>66.400000000000006</v>
          </cell>
          <cell r="I184">
            <v>8.2000000000000003E-2</v>
          </cell>
        </row>
        <row r="185">
          <cell r="B185" t="str">
            <v>Morehead St.</v>
          </cell>
          <cell r="C185" t="str">
            <v>OVC</v>
          </cell>
          <cell r="D185"/>
          <cell r="E185">
            <v>-6.5999999999999943</v>
          </cell>
          <cell r="F185">
            <v>100.5</v>
          </cell>
          <cell r="G185">
            <v>107.1</v>
          </cell>
          <cell r="H185">
            <v>63.2</v>
          </cell>
          <cell r="I185">
            <v>0.14299999999999999</v>
          </cell>
        </row>
        <row r="186">
          <cell r="B186" t="str">
            <v>Morgan St.</v>
          </cell>
          <cell r="C186" t="str">
            <v>MEAC</v>
          </cell>
          <cell r="D186"/>
          <cell r="E186">
            <v>-12.300000000000011</v>
          </cell>
          <cell r="F186">
            <v>94.6</v>
          </cell>
          <cell r="G186">
            <v>106.9</v>
          </cell>
          <cell r="H186">
            <v>70.8</v>
          </cell>
          <cell r="I186">
            <v>7.2999999999999995E-2</v>
          </cell>
        </row>
        <row r="187">
          <cell r="B187" t="str">
            <v>Mount St. Mary's</v>
          </cell>
          <cell r="C187" t="str">
            <v>MAAC</v>
          </cell>
          <cell r="D187"/>
          <cell r="E187">
            <v>-9.3000000000000114</v>
          </cell>
          <cell r="F187">
            <v>97.1</v>
          </cell>
          <cell r="G187">
            <v>106.4</v>
          </cell>
          <cell r="H187">
            <v>65.8</v>
          </cell>
          <cell r="I187">
            <v>2.8000000000000001E-2</v>
          </cell>
        </row>
        <row r="188">
          <cell r="B188" t="str">
            <v>Murray St.</v>
          </cell>
          <cell r="C188" t="str">
            <v>MVC</v>
          </cell>
          <cell r="D188"/>
          <cell r="E188">
            <v>-4.5</v>
          </cell>
          <cell r="F188">
            <v>105.8</v>
          </cell>
          <cell r="G188">
            <v>110.3</v>
          </cell>
          <cell r="H188">
            <v>66.8</v>
          </cell>
          <cell r="I188">
            <v>9.5000000000000001E-2</v>
          </cell>
        </row>
        <row r="189">
          <cell r="B189" t="str">
            <v>N.C. State</v>
          </cell>
          <cell r="C189" t="str">
            <v>ACC</v>
          </cell>
          <cell r="D189"/>
          <cell r="E189">
            <v>13.299999999999997</v>
          </cell>
          <cell r="F189">
            <v>114</v>
          </cell>
          <cell r="G189">
            <v>100.7</v>
          </cell>
          <cell r="H189">
            <v>69.099999999999994</v>
          </cell>
          <cell r="I189">
            <v>0.03</v>
          </cell>
        </row>
        <row r="190">
          <cell r="B190" t="str">
            <v>Navy</v>
          </cell>
          <cell r="C190" t="str">
            <v>Pat</v>
          </cell>
          <cell r="D190"/>
          <cell r="E190">
            <v>-1.1000000000000085</v>
          </cell>
          <cell r="F190">
            <v>103.8</v>
          </cell>
          <cell r="G190">
            <v>104.9</v>
          </cell>
          <cell r="H190">
            <v>64.5</v>
          </cell>
          <cell r="I190">
            <v>-3.7999999999999999E-2</v>
          </cell>
        </row>
        <row r="191">
          <cell r="B191" t="str">
            <v>Nebraska</v>
          </cell>
          <cell r="C191" t="str">
            <v>B10</v>
          </cell>
          <cell r="D191"/>
          <cell r="E191">
            <v>7.4000000000000057</v>
          </cell>
          <cell r="F191">
            <v>106.7</v>
          </cell>
          <cell r="G191">
            <v>99.3</v>
          </cell>
          <cell r="H191">
            <v>67.099999999999994</v>
          </cell>
          <cell r="I191">
            <v>5.2999999999999999E-2</v>
          </cell>
        </row>
        <row r="192">
          <cell r="B192" t="str">
            <v>Nebraska Omaha</v>
          </cell>
          <cell r="C192" t="str">
            <v>Sum</v>
          </cell>
          <cell r="D192"/>
          <cell r="E192">
            <v>-12.5</v>
          </cell>
          <cell r="F192">
            <v>100.5</v>
          </cell>
          <cell r="G192">
            <v>113</v>
          </cell>
          <cell r="H192">
            <v>67.8</v>
          </cell>
          <cell r="I192">
            <v>2E-3</v>
          </cell>
        </row>
        <row r="193">
          <cell r="B193" t="str">
            <v>Nevada</v>
          </cell>
          <cell r="C193" t="str">
            <v>MWC</v>
          </cell>
          <cell r="D193"/>
          <cell r="E193">
            <v>14.799999999999997</v>
          </cell>
          <cell r="F193">
            <v>112.1</v>
          </cell>
          <cell r="G193">
            <v>97.3</v>
          </cell>
          <cell r="H193">
            <v>66</v>
          </cell>
          <cell r="I193">
            <v>1.2999999999999999E-2</v>
          </cell>
        </row>
        <row r="194">
          <cell r="B194" t="str">
            <v>New Hampshire</v>
          </cell>
          <cell r="C194" t="str">
            <v>AE</v>
          </cell>
          <cell r="D194"/>
          <cell r="E194">
            <v>-9.7999999999999972</v>
          </cell>
          <cell r="F194">
            <v>97.5</v>
          </cell>
          <cell r="G194">
            <v>107.3</v>
          </cell>
          <cell r="H194">
            <v>64.2</v>
          </cell>
          <cell r="I194">
            <v>0.05</v>
          </cell>
        </row>
        <row r="195">
          <cell r="B195" t="str">
            <v>New Mexico</v>
          </cell>
          <cell r="C195" t="str">
            <v>MWC</v>
          </cell>
          <cell r="D195"/>
          <cell r="E195">
            <v>13.900000000000006</v>
          </cell>
          <cell r="F195">
            <v>116.2</v>
          </cell>
          <cell r="G195">
            <v>102.3</v>
          </cell>
          <cell r="H195">
            <v>71.599999999999994</v>
          </cell>
          <cell r="I195">
            <v>-0.03</v>
          </cell>
        </row>
        <row r="196">
          <cell r="B196" t="str">
            <v>New Mexico St.</v>
          </cell>
          <cell r="C196" t="str">
            <v>WAC</v>
          </cell>
          <cell r="D196"/>
          <cell r="E196">
            <v>-1</v>
          </cell>
          <cell r="F196">
            <v>105.8</v>
          </cell>
          <cell r="G196">
            <v>106.8</v>
          </cell>
          <cell r="H196">
            <v>69.2</v>
          </cell>
          <cell r="I196">
            <v>-8.7999999999999995E-2</v>
          </cell>
        </row>
        <row r="197">
          <cell r="B197" t="str">
            <v>New Orleans</v>
          </cell>
          <cell r="C197" t="str">
            <v>Slnd</v>
          </cell>
          <cell r="D197"/>
          <cell r="E197">
            <v>-14.799999999999997</v>
          </cell>
          <cell r="F197">
            <v>98.2</v>
          </cell>
          <cell r="G197">
            <v>113</v>
          </cell>
          <cell r="H197">
            <v>71.400000000000006</v>
          </cell>
          <cell r="I197">
            <v>-0.01</v>
          </cell>
        </row>
        <row r="198">
          <cell r="B198" t="str">
            <v>Niagara</v>
          </cell>
          <cell r="C198" t="str">
            <v>MAAC</v>
          </cell>
          <cell r="D198"/>
          <cell r="E198">
            <v>-7.5</v>
          </cell>
          <cell r="F198">
            <v>101</v>
          </cell>
          <cell r="G198">
            <v>108.5</v>
          </cell>
          <cell r="H198">
            <v>63.2</v>
          </cell>
          <cell r="I198">
            <v>9.1999999999999998E-2</v>
          </cell>
        </row>
        <row r="199">
          <cell r="B199" t="str">
            <v>Nicholls St.</v>
          </cell>
          <cell r="C199" t="str">
            <v>Slnd</v>
          </cell>
          <cell r="D199"/>
          <cell r="E199">
            <v>-7.7999999999999972</v>
          </cell>
          <cell r="F199">
            <v>99.4</v>
          </cell>
          <cell r="G199">
            <v>107.2</v>
          </cell>
          <cell r="H199">
            <v>70.5</v>
          </cell>
          <cell r="I199">
            <v>2.3E-2</v>
          </cell>
        </row>
        <row r="200">
          <cell r="B200" t="str">
            <v>NJIT</v>
          </cell>
          <cell r="C200" t="str">
            <v>AE</v>
          </cell>
          <cell r="D200"/>
          <cell r="E200">
            <v>-15</v>
          </cell>
          <cell r="F200">
            <v>97.2</v>
          </cell>
          <cell r="G200">
            <v>112.2</v>
          </cell>
          <cell r="H200">
            <v>66.3</v>
          </cell>
          <cell r="I200">
            <v>-6.0999999999999999E-2</v>
          </cell>
        </row>
        <row r="201">
          <cell r="B201" t="str">
            <v>Norfolk St.</v>
          </cell>
          <cell r="C201" t="str">
            <v>MEAC</v>
          </cell>
          <cell r="D201"/>
          <cell r="E201">
            <v>-1.4000000000000057</v>
          </cell>
          <cell r="F201">
            <v>107.6</v>
          </cell>
          <cell r="G201">
            <v>109</v>
          </cell>
          <cell r="H201">
            <v>65.3</v>
          </cell>
          <cell r="I201">
            <v>6.5000000000000002E-2</v>
          </cell>
        </row>
        <row r="202">
          <cell r="B202" t="str">
            <v>North Alabama</v>
          </cell>
          <cell r="C202" t="str">
            <v>ASun</v>
          </cell>
          <cell r="D202"/>
          <cell r="E202">
            <v>-6.7999999999999972</v>
          </cell>
          <cell r="F202">
            <v>105.4</v>
          </cell>
          <cell r="G202">
            <v>112.2</v>
          </cell>
          <cell r="H202">
            <v>68.5</v>
          </cell>
          <cell r="I202">
            <v>0.123</v>
          </cell>
        </row>
        <row r="203">
          <cell r="B203" t="str">
            <v>North Carolina</v>
          </cell>
          <cell r="C203" t="str">
            <v>ACC</v>
          </cell>
          <cell r="D203"/>
          <cell r="E203">
            <v>14.600000000000009</v>
          </cell>
          <cell r="F203">
            <v>112.2</v>
          </cell>
          <cell r="G203">
            <v>97.6</v>
          </cell>
          <cell r="H203">
            <v>68.900000000000006</v>
          </cell>
          <cell r="I203">
            <v>-7.1999999999999995E-2</v>
          </cell>
        </row>
        <row r="204">
          <cell r="B204" t="str">
            <v>North Carolina A&amp;T</v>
          </cell>
          <cell r="C204" t="str">
            <v>CAA</v>
          </cell>
          <cell r="D204"/>
          <cell r="E204">
            <v>-13.099999999999994</v>
          </cell>
          <cell r="F204">
            <v>98.4</v>
          </cell>
          <cell r="G204">
            <v>111.5</v>
          </cell>
          <cell r="H204">
            <v>70</v>
          </cell>
          <cell r="I204">
            <v>5.3999999999999999E-2</v>
          </cell>
        </row>
        <row r="205">
          <cell r="B205" t="str">
            <v>North Carolina Central</v>
          </cell>
          <cell r="C205" t="str">
            <v>MEAC</v>
          </cell>
          <cell r="D205"/>
          <cell r="E205">
            <v>-1.2000000000000028</v>
          </cell>
          <cell r="F205">
            <v>101</v>
          </cell>
          <cell r="G205">
            <v>102.2</v>
          </cell>
          <cell r="H205">
            <v>67.900000000000006</v>
          </cell>
          <cell r="I205">
            <v>-5.8000000000000003E-2</v>
          </cell>
        </row>
        <row r="206">
          <cell r="B206" t="str">
            <v>North Dakota</v>
          </cell>
          <cell r="C206" t="str">
            <v>Sum</v>
          </cell>
          <cell r="D206"/>
          <cell r="E206">
            <v>-8</v>
          </cell>
          <cell r="F206">
            <v>103.5</v>
          </cell>
          <cell r="G206">
            <v>111.5</v>
          </cell>
          <cell r="H206">
            <v>67.2</v>
          </cell>
          <cell r="I206">
            <v>-2.7E-2</v>
          </cell>
        </row>
        <row r="207">
          <cell r="B207" t="str">
            <v>North Dakota St.</v>
          </cell>
          <cell r="C207" t="str">
            <v>Sum</v>
          </cell>
          <cell r="D207"/>
          <cell r="E207">
            <v>-3.0999999999999943</v>
          </cell>
          <cell r="F207">
            <v>104.7</v>
          </cell>
          <cell r="G207">
            <v>107.8</v>
          </cell>
          <cell r="H207">
            <v>68.099999999999994</v>
          </cell>
          <cell r="I207">
            <v>7.0000000000000001E-3</v>
          </cell>
        </row>
        <row r="208">
          <cell r="B208" t="str">
            <v>North Florida</v>
          </cell>
          <cell r="C208" t="str">
            <v>ASun</v>
          </cell>
          <cell r="D208"/>
          <cell r="E208">
            <v>-4.9000000000000057</v>
          </cell>
          <cell r="F208">
            <v>110</v>
          </cell>
          <cell r="G208">
            <v>114.9</v>
          </cell>
          <cell r="H208">
            <v>68</v>
          </cell>
          <cell r="I208">
            <v>1.2E-2</v>
          </cell>
        </row>
        <row r="209">
          <cell r="B209" t="str">
            <v>North Texas</v>
          </cell>
          <cell r="C209" t="str">
            <v>CUSA</v>
          </cell>
          <cell r="D209"/>
          <cell r="E209">
            <v>14.600000000000009</v>
          </cell>
          <cell r="F209">
            <v>110.2</v>
          </cell>
          <cell r="G209">
            <v>95.6</v>
          </cell>
          <cell r="H209">
            <v>58.7</v>
          </cell>
          <cell r="I209">
            <v>5.8999999999999997E-2</v>
          </cell>
        </row>
        <row r="210">
          <cell r="B210" t="str">
            <v>Northeastern</v>
          </cell>
          <cell r="C210" t="str">
            <v>CAA</v>
          </cell>
          <cell r="D210"/>
          <cell r="E210">
            <v>-11.899999999999991</v>
          </cell>
          <cell r="F210">
            <v>97.9</v>
          </cell>
          <cell r="G210">
            <v>109.8</v>
          </cell>
          <cell r="H210">
            <v>66.8</v>
          </cell>
          <cell r="I210">
            <v>-6.0000000000000001E-3</v>
          </cell>
        </row>
        <row r="211">
          <cell r="B211" t="str">
            <v>Northern Arizona</v>
          </cell>
          <cell r="C211" t="str">
            <v>BSky</v>
          </cell>
          <cell r="D211"/>
          <cell r="E211">
            <v>-2.8000000000000114</v>
          </cell>
          <cell r="F211">
            <v>108.1</v>
          </cell>
          <cell r="G211">
            <v>110.9</v>
          </cell>
          <cell r="H211">
            <v>66.8</v>
          </cell>
          <cell r="I211">
            <v>-8.4000000000000005E-2</v>
          </cell>
        </row>
        <row r="212">
          <cell r="B212" t="str">
            <v>Northern Colorado</v>
          </cell>
          <cell r="C212" t="str">
            <v>BSky</v>
          </cell>
          <cell r="D212"/>
          <cell r="E212">
            <v>-3.5</v>
          </cell>
          <cell r="F212">
            <v>107.8</v>
          </cell>
          <cell r="G212">
            <v>111.3</v>
          </cell>
          <cell r="H212">
            <v>69.599999999999994</v>
          </cell>
          <cell r="I212">
            <v>-0.01</v>
          </cell>
        </row>
        <row r="213">
          <cell r="B213" t="str">
            <v>Northern Illinois</v>
          </cell>
          <cell r="C213" t="str">
            <v>MAC</v>
          </cell>
          <cell r="D213"/>
          <cell r="E213">
            <v>-6.2999999999999972</v>
          </cell>
          <cell r="F213">
            <v>101</v>
          </cell>
          <cell r="G213">
            <v>107.3</v>
          </cell>
          <cell r="H213">
            <v>69.2</v>
          </cell>
          <cell r="I213">
            <v>-1.6E-2</v>
          </cell>
        </row>
        <row r="214">
          <cell r="B214" t="str">
            <v>Northern Iowa</v>
          </cell>
          <cell r="C214" t="str">
            <v>MVC</v>
          </cell>
          <cell r="D214"/>
          <cell r="E214">
            <v>-3.5</v>
          </cell>
          <cell r="F214">
            <v>103.2</v>
          </cell>
          <cell r="G214">
            <v>106.7</v>
          </cell>
          <cell r="H214">
            <v>67.7</v>
          </cell>
          <cell r="I214">
            <v>-1.7999999999999999E-2</v>
          </cell>
        </row>
        <row r="215">
          <cell r="B215" t="str">
            <v>Northern Kentucky</v>
          </cell>
          <cell r="C215" t="str">
            <v>Horz</v>
          </cell>
          <cell r="D215"/>
          <cell r="E215">
            <v>0.5</v>
          </cell>
          <cell r="F215">
            <v>103.4</v>
          </cell>
          <cell r="G215">
            <v>102.9</v>
          </cell>
          <cell r="H215">
            <v>62</v>
          </cell>
          <cell r="I215">
            <v>5.2999999999999999E-2</v>
          </cell>
        </row>
        <row r="216">
          <cell r="B216" t="str">
            <v>Northwestern</v>
          </cell>
          <cell r="C216" t="str">
            <v>B10</v>
          </cell>
          <cell r="D216"/>
          <cell r="E216">
            <v>14.799999999999997</v>
          </cell>
          <cell r="F216">
            <v>108.6</v>
          </cell>
          <cell r="G216">
            <v>93.8</v>
          </cell>
          <cell r="H216">
            <v>64.900000000000006</v>
          </cell>
          <cell r="I216">
            <v>3.3000000000000002E-2</v>
          </cell>
        </row>
        <row r="217">
          <cell r="B217" t="str">
            <v>Northwestern St.</v>
          </cell>
          <cell r="C217" t="str">
            <v>Slnd</v>
          </cell>
          <cell r="D217"/>
          <cell r="E217">
            <v>-3.1000000000000085</v>
          </cell>
          <cell r="F217">
            <v>106.1</v>
          </cell>
          <cell r="G217">
            <v>109.2</v>
          </cell>
          <cell r="H217">
            <v>66.599999999999994</v>
          </cell>
          <cell r="I217">
            <v>8.5000000000000006E-2</v>
          </cell>
        </row>
        <row r="218">
          <cell r="B218" t="str">
            <v>Notre Dame</v>
          </cell>
          <cell r="C218" t="str">
            <v>ACC</v>
          </cell>
          <cell r="D218"/>
          <cell r="E218">
            <v>0</v>
          </cell>
          <cell r="F218">
            <v>108.9</v>
          </cell>
          <cell r="G218">
            <v>108.9</v>
          </cell>
          <cell r="H218">
            <v>64.900000000000006</v>
          </cell>
          <cell r="I218">
            <v>-6.6000000000000003E-2</v>
          </cell>
        </row>
        <row r="219">
          <cell r="B219" t="str">
            <v>Oakland</v>
          </cell>
          <cell r="C219" t="str">
            <v>Horz</v>
          </cell>
          <cell r="D219"/>
          <cell r="E219">
            <v>-8.7000000000000028</v>
          </cell>
          <cell r="F219">
            <v>103.8</v>
          </cell>
          <cell r="G219">
            <v>112.5</v>
          </cell>
          <cell r="H219">
            <v>68.400000000000006</v>
          </cell>
          <cell r="I219">
            <v>4.5999999999999999E-2</v>
          </cell>
        </row>
        <row r="220">
          <cell r="B220" t="str">
            <v>Ohio</v>
          </cell>
          <cell r="C220" t="str">
            <v>MAC</v>
          </cell>
          <cell r="D220"/>
          <cell r="E220">
            <v>3.4000000000000057</v>
          </cell>
          <cell r="F220">
            <v>110.9</v>
          </cell>
          <cell r="G220">
            <v>107.5</v>
          </cell>
          <cell r="H220">
            <v>68.400000000000006</v>
          </cell>
          <cell r="I220">
            <v>-3.7999999999999999E-2</v>
          </cell>
        </row>
        <row r="221">
          <cell r="B221" t="str">
            <v>Ohio St.</v>
          </cell>
          <cell r="C221" t="str">
            <v>B10</v>
          </cell>
          <cell r="D221"/>
          <cell r="E221">
            <v>14</v>
          </cell>
          <cell r="F221">
            <v>115.9</v>
          </cell>
          <cell r="G221">
            <v>101.9</v>
          </cell>
          <cell r="H221">
            <v>66</v>
          </cell>
          <cell r="I221">
            <v>-0.12</v>
          </cell>
        </row>
        <row r="222">
          <cell r="B222" t="str">
            <v>Oklahoma</v>
          </cell>
          <cell r="C222" t="str">
            <v>B12</v>
          </cell>
          <cell r="D222"/>
          <cell r="E222">
            <v>13.700000000000003</v>
          </cell>
          <cell r="F222">
            <v>111.2</v>
          </cell>
          <cell r="G222">
            <v>97.5</v>
          </cell>
          <cell r="H222">
            <v>65.2</v>
          </cell>
          <cell r="I222">
            <v>-4.3999999999999997E-2</v>
          </cell>
        </row>
        <row r="223">
          <cell r="B223" t="str">
            <v>Oklahoma St.</v>
          </cell>
          <cell r="C223" t="str">
            <v>B12</v>
          </cell>
          <cell r="D223"/>
          <cell r="E223">
            <v>15.200000000000003</v>
          </cell>
          <cell r="F223">
            <v>107.9</v>
          </cell>
          <cell r="G223">
            <v>92.7</v>
          </cell>
          <cell r="H223">
            <v>67.5</v>
          </cell>
          <cell r="I223">
            <v>-2.5999999999999999E-2</v>
          </cell>
        </row>
        <row r="224">
          <cell r="B224" t="str">
            <v>Old Dominion</v>
          </cell>
          <cell r="C224" t="str">
            <v>SB</v>
          </cell>
          <cell r="D224"/>
          <cell r="E224">
            <v>-0.60000000000000853</v>
          </cell>
          <cell r="F224">
            <v>103.3</v>
          </cell>
          <cell r="G224">
            <v>103.9</v>
          </cell>
          <cell r="H224">
            <v>64.900000000000006</v>
          </cell>
          <cell r="I224">
            <v>9.9000000000000005E-2</v>
          </cell>
        </row>
        <row r="225">
          <cell r="B225" t="str">
            <v>Oral Roberts</v>
          </cell>
          <cell r="C225" t="str">
            <v>Sum</v>
          </cell>
          <cell r="D225"/>
          <cell r="E225">
            <v>13.300000000000011</v>
          </cell>
          <cell r="F225">
            <v>115.4</v>
          </cell>
          <cell r="G225">
            <v>102.1</v>
          </cell>
          <cell r="H225">
            <v>70.400000000000006</v>
          </cell>
          <cell r="I225">
            <v>0.10299999999999999</v>
          </cell>
        </row>
        <row r="226">
          <cell r="B226" t="str">
            <v>Oregon</v>
          </cell>
          <cell r="C226" t="str">
            <v>P12</v>
          </cell>
          <cell r="D226"/>
          <cell r="E226">
            <v>14.900000000000006</v>
          </cell>
          <cell r="F226">
            <v>114.5</v>
          </cell>
          <cell r="G226">
            <v>99.6</v>
          </cell>
          <cell r="H226">
            <v>66.2</v>
          </cell>
          <cell r="I226">
            <v>-1.4999999999999999E-2</v>
          </cell>
        </row>
        <row r="227">
          <cell r="B227" t="str">
            <v>Oregon St.</v>
          </cell>
          <cell r="C227" t="str">
            <v>P12</v>
          </cell>
          <cell r="D227"/>
          <cell r="E227">
            <v>-2.8999999999999915</v>
          </cell>
          <cell r="F227">
            <v>100.4</v>
          </cell>
          <cell r="G227">
            <v>103.3</v>
          </cell>
          <cell r="H227">
            <v>63.7</v>
          </cell>
          <cell r="I227">
            <v>1.4999999999999999E-2</v>
          </cell>
        </row>
        <row r="228">
          <cell r="B228" t="str">
            <v>Pacific</v>
          </cell>
          <cell r="C228" t="str">
            <v>WCC</v>
          </cell>
          <cell r="D228"/>
          <cell r="E228">
            <v>-0.89999999999999147</v>
          </cell>
          <cell r="F228">
            <v>108.4</v>
          </cell>
          <cell r="G228">
            <v>109.3</v>
          </cell>
          <cell r="H228">
            <v>69.599999999999994</v>
          </cell>
          <cell r="I228">
            <v>4.2999999999999997E-2</v>
          </cell>
        </row>
        <row r="229">
          <cell r="B229" t="str">
            <v>Penn</v>
          </cell>
          <cell r="C229" t="str">
            <v>Ivy</v>
          </cell>
          <cell r="D229"/>
          <cell r="E229">
            <v>3.1000000000000085</v>
          </cell>
          <cell r="F229">
            <v>110.4</v>
          </cell>
          <cell r="G229">
            <v>107.3</v>
          </cell>
          <cell r="H229">
            <v>66.900000000000006</v>
          </cell>
          <cell r="I229">
            <v>-3.0000000000000001E-3</v>
          </cell>
        </row>
        <row r="230">
          <cell r="B230" t="str">
            <v>Penn St.</v>
          </cell>
          <cell r="C230" t="str">
            <v>B10</v>
          </cell>
          <cell r="D230"/>
          <cell r="E230">
            <v>14.900000000000006</v>
          </cell>
          <cell r="F230">
            <v>117.2</v>
          </cell>
          <cell r="G230">
            <v>102.3</v>
          </cell>
          <cell r="H230">
            <v>64.400000000000006</v>
          </cell>
          <cell r="I230">
            <v>2.4E-2</v>
          </cell>
        </row>
        <row r="231">
          <cell r="B231" t="str">
            <v>Pepperdine</v>
          </cell>
          <cell r="C231" t="str">
            <v>WCC</v>
          </cell>
          <cell r="D231"/>
          <cell r="E231">
            <v>-0.70000000000000284</v>
          </cell>
          <cell r="F231">
            <v>105.5</v>
          </cell>
          <cell r="G231">
            <v>106.2</v>
          </cell>
          <cell r="H231">
            <v>72.2</v>
          </cell>
          <cell r="I231">
            <v>-0.14000000000000001</v>
          </cell>
        </row>
        <row r="232">
          <cell r="B232" t="str">
            <v>Pittsburgh</v>
          </cell>
          <cell r="C232" t="str">
            <v>ACC</v>
          </cell>
          <cell r="D232"/>
          <cell r="E232">
            <v>11.299999999999997</v>
          </cell>
          <cell r="F232">
            <v>115.2</v>
          </cell>
          <cell r="G232">
            <v>103.9</v>
          </cell>
          <cell r="H232">
            <v>67.3</v>
          </cell>
          <cell r="I232">
            <v>0.03</v>
          </cell>
        </row>
        <row r="233">
          <cell r="B233" t="str">
            <v>Portland</v>
          </cell>
          <cell r="C233" t="str">
            <v>WCC</v>
          </cell>
          <cell r="D233"/>
          <cell r="E233">
            <v>1.2999999999999972</v>
          </cell>
          <cell r="F233">
            <v>111.1</v>
          </cell>
          <cell r="G233">
            <v>109.8</v>
          </cell>
          <cell r="H233">
            <v>69.099999999999994</v>
          </cell>
          <cell r="I233">
            <v>-5.6000000000000001E-2</v>
          </cell>
        </row>
        <row r="234">
          <cell r="B234" t="str">
            <v>Portland St.</v>
          </cell>
          <cell r="C234" t="str">
            <v>BSky</v>
          </cell>
          <cell r="D234"/>
          <cell r="E234">
            <v>-5.5</v>
          </cell>
          <cell r="F234">
            <v>103.1</v>
          </cell>
          <cell r="G234">
            <v>108.6</v>
          </cell>
          <cell r="H234">
            <v>72.400000000000006</v>
          </cell>
          <cell r="I234">
            <v>8.0000000000000002E-3</v>
          </cell>
        </row>
        <row r="235">
          <cell r="B235" t="str">
            <v>Prairie View A&amp;M</v>
          </cell>
          <cell r="C235" t="str">
            <v>SWAC</v>
          </cell>
          <cell r="D235"/>
          <cell r="E235">
            <v>-8.3999999999999915</v>
          </cell>
          <cell r="F235">
            <v>94.4</v>
          </cell>
          <cell r="G235">
            <v>102.8</v>
          </cell>
          <cell r="H235">
            <v>67.8</v>
          </cell>
          <cell r="I235">
            <v>-6.0999999999999999E-2</v>
          </cell>
        </row>
        <row r="236">
          <cell r="B236" t="str">
            <v>Presbyterian</v>
          </cell>
          <cell r="C236" t="str">
            <v>BSth</v>
          </cell>
          <cell r="D236"/>
          <cell r="E236">
            <v>-17.199999999999989</v>
          </cell>
          <cell r="F236">
            <v>93.9</v>
          </cell>
          <cell r="G236">
            <v>111.1</v>
          </cell>
          <cell r="H236">
            <v>64.599999999999994</v>
          </cell>
          <cell r="I236">
            <v>-0.104</v>
          </cell>
        </row>
        <row r="237">
          <cell r="B237" t="str">
            <v>Princeton</v>
          </cell>
          <cell r="C237" t="str">
            <v>Ivy</v>
          </cell>
          <cell r="D237"/>
          <cell r="E237">
            <v>4.8999999999999915</v>
          </cell>
          <cell r="F237">
            <v>108.6</v>
          </cell>
          <cell r="G237">
            <v>103.7</v>
          </cell>
          <cell r="H237">
            <v>67.599999999999994</v>
          </cell>
          <cell r="I237">
            <v>0.02</v>
          </cell>
        </row>
        <row r="238">
          <cell r="B238" t="str">
            <v>Providence</v>
          </cell>
          <cell r="C238" t="str">
            <v>BE</v>
          </cell>
          <cell r="D238"/>
          <cell r="E238">
            <v>14.700000000000003</v>
          </cell>
          <cell r="F238">
            <v>116.9</v>
          </cell>
          <cell r="G238">
            <v>102.2</v>
          </cell>
          <cell r="H238">
            <v>66.900000000000006</v>
          </cell>
          <cell r="I238">
            <v>-0.01</v>
          </cell>
        </row>
        <row r="239">
          <cell r="B239" t="str">
            <v>Purdue</v>
          </cell>
          <cell r="C239" t="str">
            <v>B10</v>
          </cell>
          <cell r="D239"/>
          <cell r="E239">
            <v>24.799999999999997</v>
          </cell>
          <cell r="F239">
            <v>120</v>
          </cell>
          <cell r="G239">
            <v>95.2</v>
          </cell>
          <cell r="H239">
            <v>64.2</v>
          </cell>
          <cell r="I239">
            <v>2.3E-2</v>
          </cell>
        </row>
        <row r="240">
          <cell r="B240" t="str">
            <v>Purdue Fort Wayne</v>
          </cell>
          <cell r="C240" t="str">
            <v>Horz</v>
          </cell>
          <cell r="D240"/>
          <cell r="E240">
            <v>-5.7999999999999972</v>
          </cell>
          <cell r="F240">
            <v>100.9</v>
          </cell>
          <cell r="G240">
            <v>106.7</v>
          </cell>
          <cell r="H240">
            <v>69.099999999999994</v>
          </cell>
          <cell r="I240">
            <v>2.3E-2</v>
          </cell>
        </row>
        <row r="241">
          <cell r="B241" t="str">
            <v>Queens</v>
          </cell>
          <cell r="C241" t="str">
            <v>ASun</v>
          </cell>
          <cell r="D241"/>
          <cell r="E241">
            <v>-2.6000000000000085</v>
          </cell>
          <cell r="F241">
            <v>107.3</v>
          </cell>
          <cell r="G241">
            <v>109.9</v>
          </cell>
          <cell r="H241">
            <v>70</v>
          </cell>
          <cell r="I241">
            <v>3.0000000000000001E-3</v>
          </cell>
        </row>
        <row r="242">
          <cell r="B242" t="str">
            <v>Quinnipiac</v>
          </cell>
          <cell r="C242" t="str">
            <v>MAAC</v>
          </cell>
          <cell r="D242"/>
          <cell r="E242">
            <v>-1.5999999999999943</v>
          </cell>
          <cell r="F242">
            <v>104.2</v>
          </cell>
          <cell r="G242">
            <v>105.8</v>
          </cell>
          <cell r="H242">
            <v>69.7</v>
          </cell>
          <cell r="I242">
            <v>7.0000000000000001E-3</v>
          </cell>
        </row>
        <row r="243">
          <cell r="B243" t="str">
            <v>Radford</v>
          </cell>
          <cell r="C243" t="str">
            <v>BSth</v>
          </cell>
          <cell r="D243"/>
          <cell r="E243">
            <v>-1</v>
          </cell>
          <cell r="F243">
            <v>104.5</v>
          </cell>
          <cell r="G243">
            <v>105.5</v>
          </cell>
          <cell r="H243">
            <v>64.5</v>
          </cell>
          <cell r="I243">
            <v>-3.7999999999999999E-2</v>
          </cell>
        </row>
        <row r="244">
          <cell r="B244" t="str">
            <v>Rhode Island</v>
          </cell>
          <cell r="C244" t="str">
            <v>A10</v>
          </cell>
          <cell r="D244"/>
          <cell r="E244">
            <v>-7.2000000000000028</v>
          </cell>
          <cell r="F244">
            <v>97.8</v>
          </cell>
          <cell r="G244">
            <v>105</v>
          </cell>
          <cell r="H244">
            <v>67.2</v>
          </cell>
          <cell r="I244">
            <v>-1.6E-2</v>
          </cell>
        </row>
        <row r="245">
          <cell r="B245" t="str">
            <v>Rice</v>
          </cell>
          <cell r="C245" t="str">
            <v>CUSA</v>
          </cell>
          <cell r="D245"/>
          <cell r="E245">
            <v>-3.2999999999999972</v>
          </cell>
          <cell r="F245">
            <v>107.5</v>
          </cell>
          <cell r="G245">
            <v>110.8</v>
          </cell>
          <cell r="H245">
            <v>69.8</v>
          </cell>
          <cell r="I245">
            <v>9.6000000000000002E-2</v>
          </cell>
        </row>
        <row r="246">
          <cell r="B246" t="str">
            <v>Richmond</v>
          </cell>
          <cell r="C246" t="str">
            <v>A10</v>
          </cell>
          <cell r="D246"/>
          <cell r="E246">
            <v>1.0999999999999943</v>
          </cell>
          <cell r="F246">
            <v>103.8</v>
          </cell>
          <cell r="G246">
            <v>102.7</v>
          </cell>
          <cell r="H246">
            <v>65.3</v>
          </cell>
          <cell r="I246">
            <v>-7.4999999999999997E-2</v>
          </cell>
        </row>
        <row r="247">
          <cell r="B247" t="str">
            <v>Rider</v>
          </cell>
          <cell r="C247" t="str">
            <v>MAAC</v>
          </cell>
          <cell r="D247"/>
          <cell r="E247">
            <v>-2.5999999999999943</v>
          </cell>
          <cell r="F247">
            <v>106.4</v>
          </cell>
          <cell r="G247">
            <v>109</v>
          </cell>
          <cell r="H247">
            <v>65.099999999999994</v>
          </cell>
          <cell r="I247">
            <v>-3.9E-2</v>
          </cell>
        </row>
        <row r="248">
          <cell r="B248" t="str">
            <v>Robert Morris</v>
          </cell>
          <cell r="C248" t="str">
            <v>Horz</v>
          </cell>
          <cell r="D248"/>
          <cell r="E248">
            <v>-5.5</v>
          </cell>
          <cell r="F248">
            <v>99.3</v>
          </cell>
          <cell r="G248">
            <v>104.8</v>
          </cell>
          <cell r="H248">
            <v>66.3</v>
          </cell>
          <cell r="I248">
            <v>-4.1000000000000002E-2</v>
          </cell>
        </row>
        <row r="249">
          <cell r="B249" t="str">
            <v>Rutgers</v>
          </cell>
          <cell r="C249" t="str">
            <v>B10</v>
          </cell>
          <cell r="D249"/>
          <cell r="E249">
            <v>15.800000000000011</v>
          </cell>
          <cell r="F249">
            <v>105.9</v>
          </cell>
          <cell r="G249">
            <v>90.1</v>
          </cell>
          <cell r="H249">
            <v>65.900000000000006</v>
          </cell>
          <cell r="I249">
            <v>-9.1999999999999998E-2</v>
          </cell>
        </row>
        <row r="250">
          <cell r="B250" t="str">
            <v>Sacramento St.</v>
          </cell>
          <cell r="C250" t="str">
            <v>BSky</v>
          </cell>
          <cell r="D250"/>
          <cell r="E250">
            <v>-4.4000000000000057</v>
          </cell>
          <cell r="F250">
            <v>104</v>
          </cell>
          <cell r="G250">
            <v>108.4</v>
          </cell>
          <cell r="H250">
            <v>62.4</v>
          </cell>
          <cell r="I250">
            <v>1.2E-2</v>
          </cell>
        </row>
        <row r="251">
          <cell r="B251" t="str">
            <v>Sacred Heart</v>
          </cell>
          <cell r="C251" t="str">
            <v>NEC</v>
          </cell>
          <cell r="D251"/>
          <cell r="E251">
            <v>-14.900000000000006</v>
          </cell>
          <cell r="F251">
            <v>96.5</v>
          </cell>
          <cell r="G251">
            <v>111.4</v>
          </cell>
          <cell r="H251">
            <v>69.7</v>
          </cell>
          <cell r="I251">
            <v>2.7E-2</v>
          </cell>
        </row>
        <row r="252">
          <cell r="B252" t="str">
            <v>Saint Joseph's</v>
          </cell>
          <cell r="C252" t="str">
            <v>A10</v>
          </cell>
          <cell r="D252"/>
          <cell r="E252">
            <v>-1.5</v>
          </cell>
          <cell r="F252">
            <v>104.5</v>
          </cell>
          <cell r="G252">
            <v>106</v>
          </cell>
          <cell r="H252">
            <v>69.3</v>
          </cell>
          <cell r="I252">
            <v>-7.0000000000000001E-3</v>
          </cell>
        </row>
        <row r="253">
          <cell r="B253" t="str">
            <v>Saint Louis</v>
          </cell>
          <cell r="C253" t="str">
            <v>A10</v>
          </cell>
          <cell r="D253"/>
          <cell r="E253">
            <v>7.3999999999999915</v>
          </cell>
          <cell r="F253">
            <v>111.8</v>
          </cell>
          <cell r="G253">
            <v>104.4</v>
          </cell>
          <cell r="H253">
            <v>69.2</v>
          </cell>
          <cell r="I253">
            <v>2.7E-2</v>
          </cell>
        </row>
        <row r="254">
          <cell r="B254" t="str">
            <v>Saint Mary's</v>
          </cell>
          <cell r="C254" t="str">
            <v>WCC</v>
          </cell>
          <cell r="D254"/>
          <cell r="E254">
            <v>21.899999999999991</v>
          </cell>
          <cell r="F254">
            <v>113.6</v>
          </cell>
          <cell r="G254">
            <v>91.7</v>
          </cell>
          <cell r="H254">
            <v>61.7</v>
          </cell>
          <cell r="I254">
            <v>4.0000000000000001E-3</v>
          </cell>
        </row>
        <row r="255">
          <cell r="B255" t="str">
            <v>Saint Peter's</v>
          </cell>
          <cell r="C255" t="str">
            <v>MAAC</v>
          </cell>
          <cell r="D255"/>
          <cell r="E255">
            <v>-11.700000000000003</v>
          </cell>
          <cell r="F255">
            <v>97</v>
          </cell>
          <cell r="G255">
            <v>108.7</v>
          </cell>
          <cell r="H255">
            <v>63</v>
          </cell>
          <cell r="I255">
            <v>5.5E-2</v>
          </cell>
        </row>
        <row r="256">
          <cell r="B256" t="str">
            <v>Sam Houston St.</v>
          </cell>
          <cell r="C256" t="str">
            <v>WAC</v>
          </cell>
          <cell r="D256"/>
          <cell r="E256">
            <v>12.299999999999997</v>
          </cell>
          <cell r="F256">
            <v>106.7</v>
          </cell>
          <cell r="G256">
            <v>94.4</v>
          </cell>
          <cell r="H256">
            <v>64.400000000000006</v>
          </cell>
          <cell r="I256">
            <v>5.1999999999999998E-2</v>
          </cell>
        </row>
        <row r="257">
          <cell r="B257" t="str">
            <v>Samford</v>
          </cell>
          <cell r="C257" t="str">
            <v>SC</v>
          </cell>
          <cell r="D257"/>
          <cell r="E257">
            <v>3</v>
          </cell>
          <cell r="F257">
            <v>109.4</v>
          </cell>
          <cell r="G257">
            <v>106.4</v>
          </cell>
          <cell r="H257">
            <v>68.3</v>
          </cell>
          <cell r="I257">
            <v>2E-3</v>
          </cell>
        </row>
        <row r="258">
          <cell r="B258" t="str">
            <v>San Diego</v>
          </cell>
          <cell r="C258" t="str">
            <v>WCC</v>
          </cell>
          <cell r="D258"/>
          <cell r="E258">
            <v>-3.7999999999999972</v>
          </cell>
          <cell r="F258">
            <v>110.7</v>
          </cell>
          <cell r="G258">
            <v>114.5</v>
          </cell>
          <cell r="H258">
            <v>68.7</v>
          </cell>
          <cell r="I258">
            <v>-0.03</v>
          </cell>
        </row>
        <row r="259">
          <cell r="B259" t="str">
            <v>San Diego St.</v>
          </cell>
          <cell r="C259" t="str">
            <v>MWC</v>
          </cell>
          <cell r="D259"/>
          <cell r="E259">
            <v>20.299999999999997</v>
          </cell>
          <cell r="F259">
            <v>112</v>
          </cell>
          <cell r="G259">
            <v>91.7</v>
          </cell>
          <cell r="H259">
            <v>66</v>
          </cell>
          <cell r="I259">
            <v>4.7E-2</v>
          </cell>
        </row>
        <row r="260">
          <cell r="B260" t="str">
            <v>San Francisco</v>
          </cell>
          <cell r="C260" t="str">
            <v>WCC</v>
          </cell>
          <cell r="D260"/>
          <cell r="E260">
            <v>6.9000000000000057</v>
          </cell>
          <cell r="F260">
            <v>110.2</v>
          </cell>
          <cell r="G260">
            <v>103.3</v>
          </cell>
          <cell r="H260">
            <v>68.599999999999994</v>
          </cell>
          <cell r="I260">
            <v>1.9E-2</v>
          </cell>
        </row>
        <row r="261">
          <cell r="B261" t="str">
            <v>San Jose St.</v>
          </cell>
          <cell r="C261" t="str">
            <v>MWC</v>
          </cell>
          <cell r="D261"/>
          <cell r="E261">
            <v>7.8999999999999915</v>
          </cell>
          <cell r="F261">
            <v>110.8</v>
          </cell>
          <cell r="G261">
            <v>102.9</v>
          </cell>
          <cell r="H261">
            <v>62.7</v>
          </cell>
          <cell r="I261">
            <v>8.5999999999999993E-2</v>
          </cell>
        </row>
        <row r="262">
          <cell r="B262" t="str">
            <v>Santa Clara</v>
          </cell>
          <cell r="C262" t="str">
            <v>WCC</v>
          </cell>
          <cell r="D262"/>
          <cell r="E262">
            <v>10.100000000000009</v>
          </cell>
          <cell r="F262">
            <v>111.4</v>
          </cell>
          <cell r="G262">
            <v>101.3</v>
          </cell>
          <cell r="H262">
            <v>70</v>
          </cell>
          <cell r="I262">
            <v>0.09</v>
          </cell>
        </row>
        <row r="263">
          <cell r="B263" t="str">
            <v>Seattle</v>
          </cell>
          <cell r="C263" t="str">
            <v>WAC</v>
          </cell>
          <cell r="D263"/>
          <cell r="E263">
            <v>2.4000000000000057</v>
          </cell>
          <cell r="F263">
            <v>102.2</v>
          </cell>
          <cell r="G263">
            <v>99.8</v>
          </cell>
          <cell r="H263">
            <v>69.099999999999994</v>
          </cell>
          <cell r="I263">
            <v>9.1999999999999998E-2</v>
          </cell>
        </row>
        <row r="264">
          <cell r="B264" t="str">
            <v>Seton Hall</v>
          </cell>
          <cell r="C264" t="str">
            <v>BE</v>
          </cell>
          <cell r="D264"/>
          <cell r="E264">
            <v>12.200000000000003</v>
          </cell>
          <cell r="F264">
            <v>106.8</v>
          </cell>
          <cell r="G264">
            <v>94.6</v>
          </cell>
          <cell r="H264">
            <v>66.400000000000006</v>
          </cell>
          <cell r="I264">
            <v>-4.2000000000000003E-2</v>
          </cell>
        </row>
        <row r="265">
          <cell r="B265" t="str">
            <v>Siena</v>
          </cell>
          <cell r="C265" t="str">
            <v>MAAC</v>
          </cell>
          <cell r="D265"/>
          <cell r="E265">
            <v>-2.5999999999999943</v>
          </cell>
          <cell r="F265">
            <v>102.4</v>
          </cell>
          <cell r="G265">
            <v>105</v>
          </cell>
          <cell r="H265">
            <v>66.900000000000006</v>
          </cell>
          <cell r="I265">
            <v>-0.03</v>
          </cell>
        </row>
        <row r="266">
          <cell r="B266" t="str">
            <v>SIU Edwardsville</v>
          </cell>
          <cell r="C266" t="str">
            <v>OVC</v>
          </cell>
          <cell r="D266"/>
          <cell r="E266">
            <v>-6.2000000000000028</v>
          </cell>
          <cell r="F266">
            <v>100.2</v>
          </cell>
          <cell r="G266">
            <v>106.4</v>
          </cell>
          <cell r="H266">
            <v>69.2</v>
          </cell>
          <cell r="I266">
            <v>-1.2E-2</v>
          </cell>
        </row>
        <row r="267">
          <cell r="B267" t="str">
            <v>SMU</v>
          </cell>
          <cell r="C267" t="str">
            <v>Amer</v>
          </cell>
          <cell r="D267"/>
          <cell r="E267">
            <v>-0.89999999999999147</v>
          </cell>
          <cell r="F267">
            <v>103.4</v>
          </cell>
          <cell r="G267">
            <v>104.3</v>
          </cell>
          <cell r="H267">
            <v>69.599999999999994</v>
          </cell>
          <cell r="I267">
            <v>-4.8000000000000001E-2</v>
          </cell>
        </row>
        <row r="268">
          <cell r="B268" t="str">
            <v>South Alabama</v>
          </cell>
          <cell r="C268" t="str">
            <v>SB</v>
          </cell>
          <cell r="D268"/>
          <cell r="E268">
            <v>7.7999999999999972</v>
          </cell>
          <cell r="F268">
            <v>108.3</v>
          </cell>
          <cell r="G268">
            <v>100.5</v>
          </cell>
          <cell r="H268">
            <v>65.7</v>
          </cell>
          <cell r="I268">
            <v>-0.111</v>
          </cell>
        </row>
        <row r="269">
          <cell r="B269" t="str">
            <v>South Carolina</v>
          </cell>
          <cell r="C269" t="str">
            <v>SEC</v>
          </cell>
          <cell r="D269"/>
          <cell r="E269">
            <v>-3.4000000000000057</v>
          </cell>
          <cell r="F269">
            <v>103.8</v>
          </cell>
          <cell r="G269">
            <v>107.2</v>
          </cell>
          <cell r="H269">
            <v>64.3</v>
          </cell>
          <cell r="I269">
            <v>4.2000000000000003E-2</v>
          </cell>
        </row>
        <row r="270">
          <cell r="B270" t="str">
            <v>South Carolina St.</v>
          </cell>
          <cell r="C270" t="str">
            <v>MEAC</v>
          </cell>
          <cell r="D270"/>
          <cell r="E270">
            <v>-17.099999999999994</v>
          </cell>
          <cell r="F270">
            <v>98.7</v>
          </cell>
          <cell r="G270">
            <v>115.8</v>
          </cell>
          <cell r="H270">
            <v>71.599999999999994</v>
          </cell>
          <cell r="I270">
            <v>-4.4999999999999998E-2</v>
          </cell>
        </row>
        <row r="271">
          <cell r="B271" t="str">
            <v>South Dakota</v>
          </cell>
          <cell r="C271" t="str">
            <v>Sum</v>
          </cell>
          <cell r="D271"/>
          <cell r="E271">
            <v>-10.199999999999989</v>
          </cell>
          <cell r="F271">
            <v>103.4</v>
          </cell>
          <cell r="G271">
            <v>113.6</v>
          </cell>
          <cell r="H271">
            <v>66</v>
          </cell>
          <cell r="I271">
            <v>-1.4E-2</v>
          </cell>
        </row>
        <row r="272">
          <cell r="B272" t="str">
            <v>South Dakota St.</v>
          </cell>
          <cell r="C272" t="str">
            <v>Sum</v>
          </cell>
          <cell r="D272"/>
          <cell r="E272">
            <v>0.20000000000000284</v>
          </cell>
          <cell r="F272">
            <v>105.3</v>
          </cell>
          <cell r="G272">
            <v>105.1</v>
          </cell>
          <cell r="H272">
            <v>66.599999999999994</v>
          </cell>
          <cell r="I272">
            <v>6.6000000000000003E-2</v>
          </cell>
        </row>
        <row r="273">
          <cell r="B273" t="str">
            <v>South Florida</v>
          </cell>
          <cell r="C273" t="str">
            <v>Amer</v>
          </cell>
          <cell r="D273"/>
          <cell r="E273">
            <v>1.2999999999999972</v>
          </cell>
          <cell r="F273">
            <v>106</v>
          </cell>
          <cell r="G273">
            <v>104.7</v>
          </cell>
          <cell r="H273">
            <v>68.3</v>
          </cell>
          <cell r="I273">
            <v>-6.7000000000000004E-2</v>
          </cell>
        </row>
        <row r="274">
          <cell r="B274" t="str">
            <v>Southeast Missouri St.</v>
          </cell>
          <cell r="C274" t="str">
            <v>OVC</v>
          </cell>
          <cell r="D274"/>
          <cell r="E274">
            <v>-7.2000000000000028</v>
          </cell>
          <cell r="F274">
            <v>101</v>
          </cell>
          <cell r="G274">
            <v>108.2</v>
          </cell>
          <cell r="H274">
            <v>72.5</v>
          </cell>
          <cell r="I274">
            <v>2.5999999999999999E-2</v>
          </cell>
        </row>
        <row r="275">
          <cell r="B275" t="str">
            <v>Southeastern Louisiana</v>
          </cell>
          <cell r="C275" t="str">
            <v>Slnd</v>
          </cell>
          <cell r="D275"/>
          <cell r="E275">
            <v>-7</v>
          </cell>
          <cell r="F275">
            <v>104.3</v>
          </cell>
          <cell r="G275">
            <v>111.3</v>
          </cell>
          <cell r="H275">
            <v>68.7</v>
          </cell>
          <cell r="I275">
            <v>0.05</v>
          </cell>
        </row>
        <row r="276">
          <cell r="B276" t="str">
            <v>Southern</v>
          </cell>
          <cell r="C276" t="str">
            <v>SWAC</v>
          </cell>
          <cell r="D276"/>
          <cell r="E276">
            <v>-8.7999999999999972</v>
          </cell>
          <cell r="F276">
            <v>96.3</v>
          </cell>
          <cell r="G276">
            <v>105.1</v>
          </cell>
          <cell r="H276">
            <v>71</v>
          </cell>
          <cell r="I276">
            <v>-8.0000000000000002E-3</v>
          </cell>
        </row>
        <row r="277">
          <cell r="B277" t="str">
            <v>Southern Illinois</v>
          </cell>
          <cell r="C277" t="str">
            <v>MVC</v>
          </cell>
          <cell r="D277"/>
          <cell r="E277">
            <v>2.9000000000000057</v>
          </cell>
          <cell r="F277">
            <v>101.4</v>
          </cell>
          <cell r="G277">
            <v>98.5</v>
          </cell>
          <cell r="H277">
            <v>63.9</v>
          </cell>
          <cell r="I277">
            <v>8.6999999999999994E-2</v>
          </cell>
        </row>
        <row r="278">
          <cell r="B278" t="str">
            <v>Southern Indiana</v>
          </cell>
          <cell r="C278" t="str">
            <v>OVC</v>
          </cell>
          <cell r="D278"/>
          <cell r="E278">
            <v>-8.6999999999999886</v>
          </cell>
          <cell r="F278">
            <v>103.4</v>
          </cell>
          <cell r="G278">
            <v>112.1</v>
          </cell>
          <cell r="H278">
            <v>69.3</v>
          </cell>
          <cell r="I278">
            <v>-1.9E-2</v>
          </cell>
        </row>
        <row r="279">
          <cell r="B279" t="str">
            <v>Southern Miss</v>
          </cell>
          <cell r="C279" t="str">
            <v>SB</v>
          </cell>
          <cell r="D279"/>
          <cell r="E279">
            <v>7.2999999999999972</v>
          </cell>
          <cell r="F279">
            <v>108.1</v>
          </cell>
          <cell r="G279">
            <v>100.8</v>
          </cell>
          <cell r="H279">
            <v>68.5</v>
          </cell>
          <cell r="I279">
            <v>9.4E-2</v>
          </cell>
        </row>
        <row r="280">
          <cell r="B280" t="str">
            <v>Southern Utah</v>
          </cell>
          <cell r="C280" t="str">
            <v>WAC</v>
          </cell>
          <cell r="D280"/>
          <cell r="E280">
            <v>6.7000000000000028</v>
          </cell>
          <cell r="F280">
            <v>110.9</v>
          </cell>
          <cell r="G280">
            <v>104.2</v>
          </cell>
          <cell r="H280">
            <v>71.900000000000006</v>
          </cell>
          <cell r="I280">
            <v>3.6999999999999998E-2</v>
          </cell>
        </row>
        <row r="281">
          <cell r="B281" t="str">
            <v>St. Bonaventure</v>
          </cell>
          <cell r="C281" t="str">
            <v>A10</v>
          </cell>
          <cell r="D281"/>
          <cell r="E281">
            <v>-2.0999999999999943</v>
          </cell>
          <cell r="F281">
            <v>101.2</v>
          </cell>
          <cell r="G281">
            <v>103.3</v>
          </cell>
          <cell r="H281">
            <v>65.599999999999994</v>
          </cell>
          <cell r="I281">
            <v>-3.2000000000000001E-2</v>
          </cell>
        </row>
        <row r="282">
          <cell r="B282" t="str">
            <v>St. Francis NY</v>
          </cell>
          <cell r="C282" t="str">
            <v>NEC</v>
          </cell>
          <cell r="D282"/>
          <cell r="E282">
            <v>-21.100000000000009</v>
          </cell>
          <cell r="F282">
            <v>90.3</v>
          </cell>
          <cell r="G282">
            <v>111.4</v>
          </cell>
          <cell r="H282">
            <v>66.099999999999994</v>
          </cell>
          <cell r="I282">
            <v>8.2000000000000003E-2</v>
          </cell>
        </row>
        <row r="283">
          <cell r="B283" t="str">
            <v>St. Francis PA</v>
          </cell>
          <cell r="C283" t="str">
            <v>NEC</v>
          </cell>
          <cell r="D283"/>
          <cell r="E283">
            <v>-16.900000000000006</v>
          </cell>
          <cell r="F283">
            <v>99.8</v>
          </cell>
          <cell r="G283">
            <v>116.7</v>
          </cell>
          <cell r="H283">
            <v>68.3</v>
          </cell>
          <cell r="I283">
            <v>-8.9999999999999993E-3</v>
          </cell>
        </row>
        <row r="284">
          <cell r="B284" t="str">
            <v>St. John's</v>
          </cell>
          <cell r="C284" t="str">
            <v>BE</v>
          </cell>
          <cell r="D284"/>
          <cell r="E284">
            <v>9.4000000000000057</v>
          </cell>
          <cell r="F284">
            <v>108</v>
          </cell>
          <cell r="G284">
            <v>98.6</v>
          </cell>
          <cell r="H284">
            <v>73.400000000000006</v>
          </cell>
          <cell r="I284">
            <v>-1.2999999999999999E-2</v>
          </cell>
        </row>
        <row r="285">
          <cell r="B285" t="str">
            <v>St. Thomas</v>
          </cell>
          <cell r="C285" t="str">
            <v>Sum</v>
          </cell>
          <cell r="D285"/>
          <cell r="E285">
            <v>-1.7999999999999972</v>
          </cell>
          <cell r="F285">
            <v>107.9</v>
          </cell>
          <cell r="G285">
            <v>109.7</v>
          </cell>
          <cell r="H285">
            <v>66</v>
          </cell>
          <cell r="I285">
            <v>-1E-3</v>
          </cell>
        </row>
        <row r="286">
          <cell r="B286" t="str">
            <v>Stanford</v>
          </cell>
          <cell r="C286" t="str">
            <v>P12</v>
          </cell>
          <cell r="D286"/>
          <cell r="E286">
            <v>9.7999999999999972</v>
          </cell>
          <cell r="F286">
            <v>114.2</v>
          </cell>
          <cell r="G286">
            <v>104.4</v>
          </cell>
          <cell r="H286">
            <v>65.7</v>
          </cell>
          <cell r="I286">
            <v>-0.125</v>
          </cell>
        </row>
        <row r="287">
          <cell r="B287" t="str">
            <v>Stephen F. Austin</v>
          </cell>
          <cell r="C287" t="str">
            <v>WAC</v>
          </cell>
          <cell r="D287"/>
          <cell r="E287">
            <v>3.1999999999999886</v>
          </cell>
          <cell r="F287">
            <v>105.6</v>
          </cell>
          <cell r="G287">
            <v>102.4</v>
          </cell>
          <cell r="H287">
            <v>69.2</v>
          </cell>
          <cell r="I287">
            <v>-4.0000000000000001E-3</v>
          </cell>
        </row>
        <row r="288">
          <cell r="B288" t="str">
            <v>Stetson</v>
          </cell>
          <cell r="C288" t="str">
            <v>ASun</v>
          </cell>
          <cell r="D288"/>
          <cell r="E288">
            <v>0.20000000000000284</v>
          </cell>
          <cell r="F288">
            <v>113.8</v>
          </cell>
          <cell r="G288">
            <v>113.6</v>
          </cell>
          <cell r="H288">
            <v>64.599999999999994</v>
          </cell>
          <cell r="I288">
            <v>3.4000000000000002E-2</v>
          </cell>
        </row>
        <row r="289">
          <cell r="B289" t="str">
            <v>Stonehill</v>
          </cell>
          <cell r="C289" t="str">
            <v>NEC</v>
          </cell>
          <cell r="D289"/>
          <cell r="E289">
            <v>-15.400000000000006</v>
          </cell>
          <cell r="F289">
            <v>94.8</v>
          </cell>
          <cell r="G289">
            <v>110.2</v>
          </cell>
          <cell r="H289">
            <v>66.2</v>
          </cell>
          <cell r="I289">
            <v>7.1999999999999995E-2</v>
          </cell>
        </row>
        <row r="290">
          <cell r="B290" t="str">
            <v>Stony Brook</v>
          </cell>
          <cell r="C290" t="str">
            <v>CAA</v>
          </cell>
          <cell r="D290"/>
          <cell r="E290">
            <v>-14.5</v>
          </cell>
          <cell r="F290">
            <v>96.2</v>
          </cell>
          <cell r="G290">
            <v>110.7</v>
          </cell>
          <cell r="H290">
            <v>64.099999999999994</v>
          </cell>
          <cell r="I290">
            <v>2.1999999999999999E-2</v>
          </cell>
        </row>
        <row r="291">
          <cell r="B291" t="str">
            <v>Syracuse</v>
          </cell>
          <cell r="C291" t="str">
            <v>ACC</v>
          </cell>
          <cell r="D291"/>
          <cell r="E291">
            <v>4.5</v>
          </cell>
          <cell r="F291">
            <v>110.5</v>
          </cell>
          <cell r="G291">
            <v>106</v>
          </cell>
          <cell r="H291">
            <v>67.400000000000006</v>
          </cell>
          <cell r="I291">
            <v>2E-3</v>
          </cell>
        </row>
        <row r="292">
          <cell r="B292" t="str">
            <v>Tarleton St.</v>
          </cell>
          <cell r="C292" t="str">
            <v>WAC</v>
          </cell>
          <cell r="D292"/>
          <cell r="E292">
            <v>0.59999999999999432</v>
          </cell>
          <cell r="F292">
            <v>103.6</v>
          </cell>
          <cell r="G292">
            <v>103</v>
          </cell>
          <cell r="H292">
            <v>66.599999999999994</v>
          </cell>
          <cell r="I292">
            <v>2.7E-2</v>
          </cell>
        </row>
        <row r="293">
          <cell r="B293" t="str">
            <v>TCU</v>
          </cell>
          <cell r="C293" t="str">
            <v>B12</v>
          </cell>
          <cell r="D293"/>
          <cell r="E293">
            <v>18.099999999999994</v>
          </cell>
          <cell r="F293">
            <v>112.5</v>
          </cell>
          <cell r="G293">
            <v>94.4</v>
          </cell>
          <cell r="H293">
            <v>69.8</v>
          </cell>
          <cell r="I293">
            <v>-3.4000000000000002E-2</v>
          </cell>
        </row>
        <row r="294">
          <cell r="B294" t="str">
            <v>Temple</v>
          </cell>
          <cell r="C294" t="str">
            <v>Amer</v>
          </cell>
          <cell r="D294"/>
          <cell r="E294">
            <v>4.6000000000000085</v>
          </cell>
          <cell r="F294">
            <v>107.4</v>
          </cell>
          <cell r="G294">
            <v>102.8</v>
          </cell>
          <cell r="H294">
            <v>66</v>
          </cell>
          <cell r="I294">
            <v>2.1000000000000001E-2</v>
          </cell>
        </row>
        <row r="295">
          <cell r="B295" t="str">
            <v>Tennessee</v>
          </cell>
          <cell r="C295" t="str">
            <v>SEC</v>
          </cell>
          <cell r="D295"/>
          <cell r="E295">
            <v>24.600000000000009</v>
          </cell>
          <cell r="F295">
            <v>112.7</v>
          </cell>
          <cell r="G295">
            <v>88.1</v>
          </cell>
          <cell r="H295">
            <v>65.5</v>
          </cell>
          <cell r="I295">
            <v>-7.0999999999999994E-2</v>
          </cell>
        </row>
        <row r="296">
          <cell r="B296" t="str">
            <v>Tennessee Martin</v>
          </cell>
          <cell r="C296" t="str">
            <v>OVC</v>
          </cell>
          <cell r="D296"/>
          <cell r="E296">
            <v>-8.9000000000000057</v>
          </cell>
          <cell r="F296">
            <v>102</v>
          </cell>
          <cell r="G296">
            <v>110.9</v>
          </cell>
          <cell r="H296">
            <v>71.2</v>
          </cell>
          <cell r="I296">
            <v>4.5999999999999999E-2</v>
          </cell>
        </row>
        <row r="297">
          <cell r="B297" t="str">
            <v>Tennessee St.</v>
          </cell>
          <cell r="C297" t="str">
            <v>OVC</v>
          </cell>
          <cell r="D297"/>
          <cell r="E297">
            <v>-10</v>
          </cell>
          <cell r="F297">
            <v>101.2</v>
          </cell>
          <cell r="G297">
            <v>111.2</v>
          </cell>
          <cell r="H297">
            <v>70.900000000000006</v>
          </cell>
          <cell r="I297">
            <v>0.01</v>
          </cell>
        </row>
        <row r="298">
          <cell r="B298" t="str">
            <v>Tennessee Tech</v>
          </cell>
          <cell r="C298" t="str">
            <v>OVC</v>
          </cell>
          <cell r="D298"/>
          <cell r="E298">
            <v>-9.7000000000000028</v>
          </cell>
          <cell r="F298">
            <v>101.7</v>
          </cell>
          <cell r="G298">
            <v>111.4</v>
          </cell>
          <cell r="H298">
            <v>66.7</v>
          </cell>
          <cell r="I298">
            <v>1.9E-2</v>
          </cell>
        </row>
        <row r="299">
          <cell r="B299" t="str">
            <v>Texas</v>
          </cell>
          <cell r="C299" t="str">
            <v>B12</v>
          </cell>
          <cell r="D299"/>
          <cell r="E299">
            <v>24.600000000000009</v>
          </cell>
          <cell r="F299">
            <v>116.7</v>
          </cell>
          <cell r="G299">
            <v>92.1</v>
          </cell>
          <cell r="H299">
            <v>69.099999999999994</v>
          </cell>
          <cell r="I299">
            <v>0.02</v>
          </cell>
        </row>
        <row r="300">
          <cell r="B300" t="str">
            <v>Texas A&amp;M</v>
          </cell>
          <cell r="C300" t="str">
            <v>SEC</v>
          </cell>
          <cell r="D300"/>
          <cell r="E300">
            <v>18.799999999999997</v>
          </cell>
          <cell r="F300">
            <v>114.8</v>
          </cell>
          <cell r="G300">
            <v>96</v>
          </cell>
          <cell r="H300">
            <v>66.2</v>
          </cell>
          <cell r="I300">
            <v>3.7999999999999999E-2</v>
          </cell>
        </row>
        <row r="301">
          <cell r="B301" t="str">
            <v>Texas A&amp;M Commerce</v>
          </cell>
          <cell r="C301" t="str">
            <v>Slnd</v>
          </cell>
          <cell r="D301"/>
          <cell r="E301">
            <v>-11.100000000000009</v>
          </cell>
          <cell r="F301">
            <v>101.6</v>
          </cell>
          <cell r="G301">
            <v>112.7</v>
          </cell>
          <cell r="H301">
            <v>65.400000000000006</v>
          </cell>
          <cell r="I301">
            <v>2.5999999999999999E-2</v>
          </cell>
        </row>
        <row r="302">
          <cell r="B302" t="str">
            <v>Texas A&amp;M Corpus Chris</v>
          </cell>
          <cell r="C302" t="str">
            <v>Slnd</v>
          </cell>
          <cell r="D302"/>
          <cell r="E302">
            <v>-0.20000000000000284</v>
          </cell>
          <cell r="F302">
            <v>107.5</v>
          </cell>
          <cell r="G302">
            <v>107.7</v>
          </cell>
          <cell r="H302">
            <v>69.2</v>
          </cell>
          <cell r="I302">
            <v>1.9E-2</v>
          </cell>
        </row>
        <row r="303">
          <cell r="B303" t="str">
            <v>Texas Southern</v>
          </cell>
          <cell r="C303" t="str">
            <v>SWAC</v>
          </cell>
          <cell r="D303"/>
          <cell r="E303">
            <v>-9.7000000000000028</v>
          </cell>
          <cell r="F303">
            <v>96.6</v>
          </cell>
          <cell r="G303">
            <v>106.3</v>
          </cell>
          <cell r="H303">
            <v>69.3</v>
          </cell>
          <cell r="I303">
            <v>2.5000000000000001E-2</v>
          </cell>
        </row>
        <row r="304">
          <cell r="B304" t="str">
            <v>Texas St.</v>
          </cell>
          <cell r="C304" t="str">
            <v>SB</v>
          </cell>
          <cell r="D304"/>
          <cell r="E304">
            <v>-1.1999999999999886</v>
          </cell>
          <cell r="F304">
            <v>104.9</v>
          </cell>
          <cell r="G304">
            <v>106.1</v>
          </cell>
          <cell r="H304">
            <v>63.6</v>
          </cell>
          <cell r="I304">
            <v>1E-3</v>
          </cell>
        </row>
        <row r="305">
          <cell r="B305" t="str">
            <v>Texas Tech</v>
          </cell>
          <cell r="C305" t="str">
            <v>B12</v>
          </cell>
          <cell r="D305"/>
          <cell r="E305">
            <v>12.900000000000006</v>
          </cell>
          <cell r="F305">
            <v>111.9</v>
          </cell>
          <cell r="G305">
            <v>99</v>
          </cell>
          <cell r="H305">
            <v>67.099999999999994</v>
          </cell>
          <cell r="I305">
            <v>-0.08</v>
          </cell>
        </row>
        <row r="306">
          <cell r="B306" t="str">
            <v>The Citadel</v>
          </cell>
          <cell r="C306" t="str">
            <v>SC</v>
          </cell>
          <cell r="D306"/>
          <cell r="E306">
            <v>-14</v>
          </cell>
          <cell r="F306">
            <v>98.2</v>
          </cell>
          <cell r="G306">
            <v>112.2</v>
          </cell>
          <cell r="H306">
            <v>67.2</v>
          </cell>
          <cell r="I306">
            <v>0</v>
          </cell>
        </row>
        <row r="307">
          <cell r="B307" t="str">
            <v>Toledo</v>
          </cell>
          <cell r="C307" t="str">
            <v>MAC</v>
          </cell>
          <cell r="D307"/>
          <cell r="E307">
            <v>9.1000000000000085</v>
          </cell>
          <cell r="F307">
            <v>119.7</v>
          </cell>
          <cell r="G307">
            <v>110.6</v>
          </cell>
          <cell r="H307">
            <v>69.5</v>
          </cell>
          <cell r="I307">
            <v>4.2000000000000003E-2</v>
          </cell>
        </row>
        <row r="308">
          <cell r="B308" t="str">
            <v>Towson</v>
          </cell>
          <cell r="C308" t="str">
            <v>CAA</v>
          </cell>
          <cell r="D308"/>
          <cell r="E308">
            <v>3.4000000000000057</v>
          </cell>
          <cell r="F308">
            <v>108.2</v>
          </cell>
          <cell r="G308">
            <v>104.8</v>
          </cell>
          <cell r="H308">
            <v>64.900000000000006</v>
          </cell>
          <cell r="I308">
            <v>-4.8000000000000001E-2</v>
          </cell>
        </row>
        <row r="309">
          <cell r="B309" t="str">
            <v>Troy</v>
          </cell>
          <cell r="C309" t="str">
            <v>SB</v>
          </cell>
          <cell r="D309"/>
          <cell r="E309">
            <v>3.5</v>
          </cell>
          <cell r="F309">
            <v>104.9</v>
          </cell>
          <cell r="G309">
            <v>101.4</v>
          </cell>
          <cell r="H309">
            <v>67.900000000000006</v>
          </cell>
          <cell r="I309">
            <v>-0.02</v>
          </cell>
        </row>
        <row r="310">
          <cell r="B310" t="str">
            <v>Tulane</v>
          </cell>
          <cell r="C310" t="str">
            <v>Amer</v>
          </cell>
          <cell r="D310"/>
          <cell r="E310">
            <v>6.2000000000000028</v>
          </cell>
          <cell r="F310">
            <v>110.3</v>
          </cell>
          <cell r="G310">
            <v>104.1</v>
          </cell>
          <cell r="H310">
            <v>73.099999999999994</v>
          </cell>
          <cell r="I310">
            <v>7.5999999999999998E-2</v>
          </cell>
        </row>
        <row r="311">
          <cell r="B311" t="str">
            <v>Tulsa</v>
          </cell>
          <cell r="C311" t="str">
            <v>Amer</v>
          </cell>
          <cell r="D311"/>
          <cell r="E311">
            <v>-12.400000000000006</v>
          </cell>
          <cell r="F311">
            <v>99.1</v>
          </cell>
          <cell r="G311">
            <v>111.5</v>
          </cell>
          <cell r="H311">
            <v>67.900000000000006</v>
          </cell>
          <cell r="I311">
            <v>-4.5999999999999999E-2</v>
          </cell>
        </row>
        <row r="312">
          <cell r="B312" t="str">
            <v>UAB</v>
          </cell>
          <cell r="C312" t="str">
            <v>CUSA</v>
          </cell>
          <cell r="D312"/>
          <cell r="E312">
            <v>12.799999999999997</v>
          </cell>
          <cell r="F312">
            <v>112.8</v>
          </cell>
          <cell r="G312">
            <v>100</v>
          </cell>
          <cell r="H312">
            <v>70.599999999999994</v>
          </cell>
          <cell r="I312">
            <v>-2.7E-2</v>
          </cell>
        </row>
        <row r="313">
          <cell r="B313" t="str">
            <v>UC Davis</v>
          </cell>
          <cell r="C313" t="str">
            <v>BW</v>
          </cell>
          <cell r="D313"/>
          <cell r="E313">
            <v>1.2000000000000028</v>
          </cell>
          <cell r="F313">
            <v>104.9</v>
          </cell>
          <cell r="G313">
            <v>103.7</v>
          </cell>
          <cell r="H313">
            <v>70.5</v>
          </cell>
          <cell r="I313">
            <v>-2.8000000000000001E-2</v>
          </cell>
        </row>
        <row r="314">
          <cell r="B314" t="str">
            <v>UC Irvine</v>
          </cell>
          <cell r="C314" t="str">
            <v>BW</v>
          </cell>
          <cell r="D314"/>
          <cell r="E314">
            <v>7.4000000000000057</v>
          </cell>
          <cell r="F314">
            <v>107.9</v>
          </cell>
          <cell r="G314">
            <v>100.5</v>
          </cell>
          <cell r="H314">
            <v>69.5</v>
          </cell>
          <cell r="I314">
            <v>-4.4999999999999998E-2</v>
          </cell>
        </row>
        <row r="315">
          <cell r="B315" t="str">
            <v>UC Riverside</v>
          </cell>
          <cell r="C315" t="str">
            <v>BW</v>
          </cell>
          <cell r="D315"/>
          <cell r="E315">
            <v>2.7999999999999972</v>
          </cell>
          <cell r="F315">
            <v>108</v>
          </cell>
          <cell r="G315">
            <v>105.2</v>
          </cell>
          <cell r="H315">
            <v>66.8</v>
          </cell>
          <cell r="I315">
            <v>9.7000000000000003E-2</v>
          </cell>
        </row>
        <row r="316">
          <cell r="B316" t="str">
            <v>UC San Diego</v>
          </cell>
          <cell r="C316" t="str">
            <v>BW</v>
          </cell>
          <cell r="D316"/>
          <cell r="E316">
            <v>-8.6000000000000085</v>
          </cell>
          <cell r="F316">
            <v>102.1</v>
          </cell>
          <cell r="G316">
            <v>110.7</v>
          </cell>
          <cell r="H316">
            <v>66</v>
          </cell>
          <cell r="I316">
            <v>0.03</v>
          </cell>
        </row>
        <row r="317">
          <cell r="B317" t="str">
            <v>UC Santa Barbara</v>
          </cell>
          <cell r="C317" t="str">
            <v>BW</v>
          </cell>
          <cell r="D317"/>
          <cell r="E317">
            <v>6.6000000000000085</v>
          </cell>
          <cell r="F317">
            <v>111.4</v>
          </cell>
          <cell r="G317">
            <v>104.8</v>
          </cell>
          <cell r="H317">
            <v>64.900000000000006</v>
          </cell>
          <cell r="I317">
            <v>5.7000000000000002E-2</v>
          </cell>
        </row>
        <row r="318">
          <cell r="B318" t="str">
            <v>UCF</v>
          </cell>
          <cell r="C318" t="str">
            <v>Amer</v>
          </cell>
          <cell r="D318"/>
          <cell r="E318">
            <v>12.5</v>
          </cell>
          <cell r="F318">
            <v>110.2</v>
          </cell>
          <cell r="G318">
            <v>97.7</v>
          </cell>
          <cell r="H318">
            <v>64.400000000000006</v>
          </cell>
          <cell r="I318">
            <v>-0.113</v>
          </cell>
        </row>
        <row r="319">
          <cell r="B319" t="str">
            <v>UCLA</v>
          </cell>
          <cell r="C319" t="str">
            <v>P12</v>
          </cell>
          <cell r="D319"/>
          <cell r="E319">
            <v>28</v>
          </cell>
          <cell r="F319">
            <v>115.8</v>
          </cell>
          <cell r="G319">
            <v>87.8</v>
          </cell>
          <cell r="H319">
            <v>66.400000000000006</v>
          </cell>
          <cell r="I319">
            <v>1.4999999999999999E-2</v>
          </cell>
        </row>
        <row r="320">
          <cell r="B320" t="str">
            <v>UMass Lowell</v>
          </cell>
          <cell r="C320" t="str">
            <v>AE</v>
          </cell>
          <cell r="D320"/>
          <cell r="E320">
            <v>2.7000000000000028</v>
          </cell>
          <cell r="F320">
            <v>107.9</v>
          </cell>
          <cell r="G320">
            <v>105.2</v>
          </cell>
          <cell r="H320">
            <v>68.8</v>
          </cell>
          <cell r="I320">
            <v>1.0999999999999999E-2</v>
          </cell>
        </row>
        <row r="321">
          <cell r="B321" t="str">
            <v>UMBC</v>
          </cell>
          <cell r="C321" t="str">
            <v>AE</v>
          </cell>
          <cell r="D321"/>
          <cell r="E321">
            <v>-7.0999999999999943</v>
          </cell>
          <cell r="F321">
            <v>105.5</v>
          </cell>
          <cell r="G321">
            <v>112.6</v>
          </cell>
          <cell r="H321">
            <v>67.7</v>
          </cell>
          <cell r="I321">
            <v>2.8000000000000001E-2</v>
          </cell>
        </row>
        <row r="322">
          <cell r="B322" t="str">
            <v>UMKC</v>
          </cell>
          <cell r="C322" t="str">
            <v>Sum</v>
          </cell>
          <cell r="D322"/>
          <cell r="E322">
            <v>-11.700000000000003</v>
          </cell>
          <cell r="F322">
            <v>96.5</v>
          </cell>
          <cell r="G322">
            <v>108.2</v>
          </cell>
          <cell r="H322">
            <v>63.8</v>
          </cell>
          <cell r="I322">
            <v>-1.2999999999999999E-2</v>
          </cell>
        </row>
        <row r="323">
          <cell r="B323" t="str">
            <v>UNC Asheville</v>
          </cell>
          <cell r="C323" t="str">
            <v>BSth</v>
          </cell>
          <cell r="D323"/>
          <cell r="E323">
            <v>1.5</v>
          </cell>
          <cell r="F323">
            <v>104.2</v>
          </cell>
          <cell r="G323">
            <v>102.7</v>
          </cell>
          <cell r="H323">
            <v>68.5</v>
          </cell>
          <cell r="I323">
            <v>0.152</v>
          </cell>
        </row>
        <row r="324">
          <cell r="B324" t="str">
            <v>UNC Greensboro</v>
          </cell>
          <cell r="C324" t="str">
            <v>SC</v>
          </cell>
          <cell r="D324"/>
          <cell r="E324">
            <v>4.8999999999999915</v>
          </cell>
          <cell r="F324">
            <v>103.6</v>
          </cell>
          <cell r="G324">
            <v>98.7</v>
          </cell>
          <cell r="H324">
            <v>65.900000000000006</v>
          </cell>
          <cell r="I324">
            <v>-4.3999999999999997E-2</v>
          </cell>
        </row>
        <row r="325">
          <cell r="B325" t="str">
            <v>UNC Wilmington</v>
          </cell>
          <cell r="C325" t="str">
            <v>CAA</v>
          </cell>
          <cell r="D325"/>
          <cell r="E325">
            <v>0.79999999999999716</v>
          </cell>
          <cell r="F325">
            <v>102.5</v>
          </cell>
          <cell r="G325">
            <v>101.7</v>
          </cell>
          <cell r="H325">
            <v>65.400000000000006</v>
          </cell>
          <cell r="I325">
            <v>0.13300000000000001</v>
          </cell>
        </row>
        <row r="326">
          <cell r="B326" t="str">
            <v>UNLV</v>
          </cell>
          <cell r="C326" t="str">
            <v>MWC</v>
          </cell>
          <cell r="D326"/>
          <cell r="E326">
            <v>8.2999999999999972</v>
          </cell>
          <cell r="F326">
            <v>108</v>
          </cell>
          <cell r="G326">
            <v>99.7</v>
          </cell>
          <cell r="H326">
            <v>69.400000000000006</v>
          </cell>
          <cell r="I326">
            <v>1.4E-2</v>
          </cell>
        </row>
        <row r="327">
          <cell r="B327" t="str">
            <v>USC</v>
          </cell>
          <cell r="C327" t="str">
            <v>P12</v>
          </cell>
          <cell r="D327"/>
          <cell r="E327">
            <v>15.700000000000003</v>
          </cell>
          <cell r="F327">
            <v>113.2</v>
          </cell>
          <cell r="G327">
            <v>97.5</v>
          </cell>
          <cell r="H327">
            <v>68.099999999999994</v>
          </cell>
          <cell r="I327">
            <v>1.7999999999999999E-2</v>
          </cell>
        </row>
        <row r="328">
          <cell r="B328" t="str">
            <v>USC Upstate</v>
          </cell>
          <cell r="C328" t="str">
            <v>BSth</v>
          </cell>
          <cell r="D328"/>
          <cell r="E328">
            <v>-7.3999999999999915</v>
          </cell>
          <cell r="F328">
            <v>99.2</v>
          </cell>
          <cell r="G328">
            <v>106.6</v>
          </cell>
          <cell r="H328">
            <v>68</v>
          </cell>
          <cell r="I328">
            <v>9.4E-2</v>
          </cell>
        </row>
        <row r="329">
          <cell r="B329" t="str">
            <v>UT Arlington</v>
          </cell>
          <cell r="C329" t="str">
            <v>WAC</v>
          </cell>
          <cell r="D329"/>
          <cell r="E329">
            <v>-6.0999999999999943</v>
          </cell>
          <cell r="F329">
            <v>100</v>
          </cell>
          <cell r="G329">
            <v>106.1</v>
          </cell>
          <cell r="H329">
            <v>65.900000000000006</v>
          </cell>
          <cell r="I329">
            <v>1.0999999999999999E-2</v>
          </cell>
        </row>
        <row r="330">
          <cell r="B330" t="str">
            <v>UT Rio Grande Valley</v>
          </cell>
          <cell r="C330" t="str">
            <v>WAC</v>
          </cell>
          <cell r="D330"/>
          <cell r="E330">
            <v>-6.4000000000000057</v>
          </cell>
          <cell r="F330">
            <v>104</v>
          </cell>
          <cell r="G330">
            <v>110.4</v>
          </cell>
          <cell r="H330">
            <v>72.7</v>
          </cell>
          <cell r="I330">
            <v>7.0000000000000007E-2</v>
          </cell>
        </row>
        <row r="331">
          <cell r="B331" t="str">
            <v>Utah</v>
          </cell>
          <cell r="C331" t="str">
            <v>P12</v>
          </cell>
          <cell r="D331"/>
          <cell r="E331">
            <v>11.799999999999997</v>
          </cell>
          <cell r="F331">
            <v>107.7</v>
          </cell>
          <cell r="G331">
            <v>95.9</v>
          </cell>
          <cell r="H331">
            <v>66.099999999999994</v>
          </cell>
          <cell r="I331">
            <v>-7.6999999999999999E-2</v>
          </cell>
        </row>
        <row r="332">
          <cell r="B332" t="str">
            <v>Utah St.</v>
          </cell>
          <cell r="C332" t="str">
            <v>MWC</v>
          </cell>
          <cell r="D332"/>
          <cell r="E332">
            <v>18.900000000000006</v>
          </cell>
          <cell r="F332">
            <v>117.9</v>
          </cell>
          <cell r="G332">
            <v>99</v>
          </cell>
          <cell r="H332">
            <v>68.7</v>
          </cell>
          <cell r="I332">
            <v>8.0000000000000002E-3</v>
          </cell>
        </row>
        <row r="333">
          <cell r="B333" t="str">
            <v>Utah Tech</v>
          </cell>
          <cell r="C333" t="str">
            <v>WAC</v>
          </cell>
          <cell r="D333"/>
          <cell r="E333">
            <v>1.5</v>
          </cell>
          <cell r="F333">
            <v>108</v>
          </cell>
          <cell r="G333">
            <v>106.5</v>
          </cell>
          <cell r="H333">
            <v>68.599999999999994</v>
          </cell>
          <cell r="I333">
            <v>-0.1</v>
          </cell>
        </row>
        <row r="334">
          <cell r="B334" t="str">
            <v>Utah Valley</v>
          </cell>
          <cell r="C334" t="str">
            <v>WAC</v>
          </cell>
          <cell r="D334"/>
          <cell r="E334">
            <v>11</v>
          </cell>
          <cell r="F334">
            <v>107.5</v>
          </cell>
          <cell r="G334">
            <v>96.5</v>
          </cell>
          <cell r="H334">
            <v>70</v>
          </cell>
          <cell r="I334">
            <v>4.5999999999999999E-2</v>
          </cell>
        </row>
        <row r="335">
          <cell r="B335" t="str">
            <v>UTEP</v>
          </cell>
          <cell r="C335" t="str">
            <v>CUSA</v>
          </cell>
          <cell r="D335"/>
          <cell r="E335">
            <v>-1.5</v>
          </cell>
          <cell r="F335">
            <v>99.2</v>
          </cell>
          <cell r="G335">
            <v>100.7</v>
          </cell>
          <cell r="H335">
            <v>67</v>
          </cell>
          <cell r="I335">
            <v>-8.0000000000000002E-3</v>
          </cell>
        </row>
        <row r="336">
          <cell r="B336" t="str">
            <v>UTSA</v>
          </cell>
          <cell r="C336" t="str">
            <v>CUSA</v>
          </cell>
          <cell r="D336"/>
          <cell r="E336">
            <v>-10</v>
          </cell>
          <cell r="F336">
            <v>102.2</v>
          </cell>
          <cell r="G336">
            <v>112.2</v>
          </cell>
          <cell r="H336">
            <v>69.099999999999994</v>
          </cell>
          <cell r="I336">
            <v>2.1999999999999999E-2</v>
          </cell>
        </row>
        <row r="337">
          <cell r="B337" t="str">
            <v>Valparaiso</v>
          </cell>
          <cell r="C337" t="str">
            <v>MVC</v>
          </cell>
          <cell r="D337"/>
          <cell r="E337">
            <v>-10</v>
          </cell>
          <cell r="F337">
            <v>98.5</v>
          </cell>
          <cell r="G337">
            <v>108.5</v>
          </cell>
          <cell r="H337">
            <v>67.900000000000006</v>
          </cell>
          <cell r="I337">
            <v>-8.0000000000000002E-3</v>
          </cell>
        </row>
        <row r="338">
          <cell r="B338" t="str">
            <v>Vanderbilt</v>
          </cell>
          <cell r="C338" t="str">
            <v>SEC</v>
          </cell>
          <cell r="D338"/>
          <cell r="E338">
            <v>10.799999999999997</v>
          </cell>
          <cell r="F338">
            <v>115.8</v>
          </cell>
          <cell r="G338">
            <v>105</v>
          </cell>
          <cell r="H338">
            <v>66.599999999999994</v>
          </cell>
          <cell r="I338">
            <v>7.8E-2</v>
          </cell>
        </row>
        <row r="339">
          <cell r="B339" t="str">
            <v>VCU</v>
          </cell>
          <cell r="C339" t="str">
            <v>A10</v>
          </cell>
          <cell r="D339"/>
          <cell r="E339">
            <v>12.399999999999991</v>
          </cell>
          <cell r="F339">
            <v>106.6</v>
          </cell>
          <cell r="G339">
            <v>94.2</v>
          </cell>
          <cell r="H339">
            <v>68.2</v>
          </cell>
          <cell r="I339">
            <v>1.7999999999999999E-2</v>
          </cell>
        </row>
        <row r="340">
          <cell r="B340" t="str">
            <v>Vermont</v>
          </cell>
          <cell r="C340" t="str">
            <v>AE</v>
          </cell>
          <cell r="D340"/>
          <cell r="E340">
            <v>5.5</v>
          </cell>
          <cell r="F340">
            <v>109.9</v>
          </cell>
          <cell r="G340">
            <v>104.4</v>
          </cell>
          <cell r="H340">
            <v>64.599999999999994</v>
          </cell>
          <cell r="I340">
            <v>5.0999999999999997E-2</v>
          </cell>
        </row>
        <row r="341">
          <cell r="B341" t="str">
            <v>Villanova</v>
          </cell>
          <cell r="C341" t="str">
            <v>BE</v>
          </cell>
          <cell r="D341"/>
          <cell r="E341">
            <v>13</v>
          </cell>
          <cell r="F341">
            <v>113.9</v>
          </cell>
          <cell r="G341">
            <v>100.9</v>
          </cell>
          <cell r="H341">
            <v>63.7</v>
          </cell>
          <cell r="I341">
            <v>-6.7000000000000004E-2</v>
          </cell>
        </row>
        <row r="342">
          <cell r="B342" t="str">
            <v>Virginia</v>
          </cell>
          <cell r="C342" t="str">
            <v>ACC</v>
          </cell>
          <cell r="D342"/>
          <cell r="E342">
            <v>16.5</v>
          </cell>
          <cell r="F342">
            <v>111.3</v>
          </cell>
          <cell r="G342">
            <v>94.8</v>
          </cell>
          <cell r="H342">
            <v>61.5</v>
          </cell>
          <cell r="I342">
            <v>4.4999999999999998E-2</v>
          </cell>
        </row>
        <row r="343">
          <cell r="B343" t="str">
            <v>Virginia Tech</v>
          </cell>
          <cell r="C343" t="str">
            <v>ACC</v>
          </cell>
          <cell r="D343"/>
          <cell r="E343">
            <v>10.200000000000003</v>
          </cell>
          <cell r="F343">
            <v>114</v>
          </cell>
          <cell r="G343">
            <v>103.8</v>
          </cell>
          <cell r="H343">
            <v>66.599999999999994</v>
          </cell>
          <cell r="I343">
            <v>-0.06</v>
          </cell>
        </row>
        <row r="344">
          <cell r="B344" t="str">
            <v>VMI</v>
          </cell>
          <cell r="C344" t="str">
            <v>SC</v>
          </cell>
          <cell r="D344"/>
          <cell r="E344">
            <v>-19.700000000000003</v>
          </cell>
          <cell r="F344">
            <v>98.5</v>
          </cell>
          <cell r="G344">
            <v>118.2</v>
          </cell>
          <cell r="H344">
            <v>66.7</v>
          </cell>
          <cell r="I344">
            <v>5.0000000000000001E-3</v>
          </cell>
        </row>
        <row r="345">
          <cell r="B345" t="str">
            <v>Wagner</v>
          </cell>
          <cell r="C345" t="str">
            <v>NEC</v>
          </cell>
          <cell r="D345"/>
          <cell r="E345">
            <v>-12.900000000000006</v>
          </cell>
          <cell r="F345">
            <v>93.8</v>
          </cell>
          <cell r="G345">
            <v>106.7</v>
          </cell>
          <cell r="H345">
            <v>62</v>
          </cell>
          <cell r="I345">
            <v>1.9E-2</v>
          </cell>
        </row>
        <row r="346">
          <cell r="B346" t="str">
            <v>Wake Forest</v>
          </cell>
          <cell r="C346" t="str">
            <v>ACC</v>
          </cell>
          <cell r="D346"/>
          <cell r="E346">
            <v>8.6000000000000085</v>
          </cell>
          <cell r="F346">
            <v>112.2</v>
          </cell>
          <cell r="G346">
            <v>103.6</v>
          </cell>
          <cell r="H346">
            <v>69.599999999999994</v>
          </cell>
          <cell r="I346">
            <v>-1.2E-2</v>
          </cell>
        </row>
        <row r="347">
          <cell r="B347" t="str">
            <v>Washington</v>
          </cell>
          <cell r="C347" t="str">
            <v>P12</v>
          </cell>
          <cell r="D347"/>
          <cell r="E347">
            <v>6.4000000000000057</v>
          </cell>
          <cell r="F347">
            <v>105.9</v>
          </cell>
          <cell r="G347">
            <v>99.5</v>
          </cell>
          <cell r="H347">
            <v>69.2</v>
          </cell>
          <cell r="I347">
            <v>3.6999999999999998E-2</v>
          </cell>
        </row>
        <row r="348">
          <cell r="B348" t="str">
            <v>Washington St.</v>
          </cell>
          <cell r="C348" t="str">
            <v>P12</v>
          </cell>
          <cell r="D348"/>
          <cell r="E348">
            <v>13.200000000000003</v>
          </cell>
          <cell r="F348">
            <v>112</v>
          </cell>
          <cell r="G348">
            <v>98.8</v>
          </cell>
          <cell r="H348">
            <v>64.3</v>
          </cell>
          <cell r="I348">
            <v>-7.0999999999999994E-2</v>
          </cell>
        </row>
        <row r="349">
          <cell r="B349" t="str">
            <v>Weber St.</v>
          </cell>
          <cell r="C349" t="str">
            <v>BSky</v>
          </cell>
          <cell r="D349"/>
          <cell r="E349">
            <v>-1.3000000000000114</v>
          </cell>
          <cell r="F349">
            <v>100.6</v>
          </cell>
          <cell r="G349">
            <v>101.9</v>
          </cell>
          <cell r="H349">
            <v>65.2</v>
          </cell>
          <cell r="I349">
            <v>6.4000000000000001E-2</v>
          </cell>
        </row>
        <row r="350">
          <cell r="B350" t="str">
            <v>West Virginia</v>
          </cell>
          <cell r="C350" t="str">
            <v>B12</v>
          </cell>
          <cell r="D350"/>
          <cell r="E350">
            <v>19.100000000000009</v>
          </cell>
          <cell r="F350">
            <v>117.2</v>
          </cell>
          <cell r="G350">
            <v>98.1</v>
          </cell>
          <cell r="H350">
            <v>68.8</v>
          </cell>
          <cell r="I350">
            <v>-5.3999999999999999E-2</v>
          </cell>
        </row>
        <row r="351">
          <cell r="B351" t="str">
            <v>Western Carolina</v>
          </cell>
          <cell r="C351" t="str">
            <v>SC</v>
          </cell>
          <cell r="D351"/>
          <cell r="E351">
            <v>-5.4000000000000057</v>
          </cell>
          <cell r="F351">
            <v>103.1</v>
          </cell>
          <cell r="G351">
            <v>108.5</v>
          </cell>
          <cell r="H351">
            <v>67.400000000000006</v>
          </cell>
          <cell r="I351">
            <v>5.0999999999999997E-2</v>
          </cell>
        </row>
        <row r="352">
          <cell r="B352" t="str">
            <v>Western Illinois</v>
          </cell>
          <cell r="C352" t="str">
            <v>Sum</v>
          </cell>
          <cell r="D352"/>
          <cell r="E352">
            <v>-8</v>
          </cell>
          <cell r="F352">
            <v>103.2</v>
          </cell>
          <cell r="G352">
            <v>111.2</v>
          </cell>
          <cell r="H352">
            <v>66.7</v>
          </cell>
          <cell r="I352">
            <v>6.8000000000000005E-2</v>
          </cell>
        </row>
        <row r="353">
          <cell r="B353" t="str">
            <v>Western Kentucky</v>
          </cell>
          <cell r="C353" t="str">
            <v>CUSA</v>
          </cell>
          <cell r="D353"/>
          <cell r="E353">
            <v>-1</v>
          </cell>
          <cell r="F353">
            <v>104.9</v>
          </cell>
          <cell r="G353">
            <v>105.9</v>
          </cell>
          <cell r="H353">
            <v>67.599999999999994</v>
          </cell>
          <cell r="I353">
            <v>5.1999999999999998E-2</v>
          </cell>
        </row>
        <row r="354">
          <cell r="B354" t="str">
            <v>Western Michigan</v>
          </cell>
          <cell r="C354" t="str">
            <v>MAC</v>
          </cell>
          <cell r="D354"/>
          <cell r="E354">
            <v>-13.599999999999994</v>
          </cell>
          <cell r="F354">
            <v>102.9</v>
          </cell>
          <cell r="G354">
            <v>116.5</v>
          </cell>
          <cell r="H354">
            <v>65.7</v>
          </cell>
          <cell r="I354">
            <v>-5.5E-2</v>
          </cell>
        </row>
        <row r="355">
          <cell r="B355" t="str">
            <v>Wichita St.</v>
          </cell>
          <cell r="C355" t="str">
            <v>Amer</v>
          </cell>
          <cell r="D355"/>
          <cell r="E355">
            <v>6.5</v>
          </cell>
          <cell r="F355">
            <v>106.9</v>
          </cell>
          <cell r="G355">
            <v>100.4</v>
          </cell>
          <cell r="H355">
            <v>66.2</v>
          </cell>
          <cell r="I355">
            <v>-4.9000000000000002E-2</v>
          </cell>
        </row>
        <row r="356">
          <cell r="B356" t="str">
            <v>William &amp; Mary</v>
          </cell>
          <cell r="C356" t="str">
            <v>CAA</v>
          </cell>
          <cell r="D356"/>
          <cell r="E356">
            <v>-13.199999999999989</v>
          </cell>
          <cell r="F356">
            <v>99.9</v>
          </cell>
          <cell r="G356">
            <v>113.1</v>
          </cell>
          <cell r="H356">
            <v>65.2</v>
          </cell>
          <cell r="I356">
            <v>3.1E-2</v>
          </cell>
        </row>
        <row r="357">
          <cell r="B357" t="str">
            <v>Winthrop</v>
          </cell>
          <cell r="C357" t="str">
            <v>BSth</v>
          </cell>
          <cell r="D357"/>
          <cell r="E357">
            <v>-6.5999999999999943</v>
          </cell>
          <cell r="F357">
            <v>108.7</v>
          </cell>
          <cell r="G357">
            <v>115.3</v>
          </cell>
          <cell r="H357">
            <v>66.900000000000006</v>
          </cell>
          <cell r="I357">
            <v>3.2000000000000001E-2</v>
          </cell>
        </row>
        <row r="358">
          <cell r="B358" t="str">
            <v>Wisconsin</v>
          </cell>
          <cell r="C358" t="str">
            <v>B10</v>
          </cell>
          <cell r="D358"/>
          <cell r="E358">
            <v>11.5</v>
          </cell>
          <cell r="F358">
            <v>106.5</v>
          </cell>
          <cell r="G358">
            <v>95</v>
          </cell>
          <cell r="H358">
            <v>63.1</v>
          </cell>
          <cell r="I358">
            <v>4.0000000000000001E-3</v>
          </cell>
        </row>
        <row r="359">
          <cell r="B359" t="str">
            <v>Wofford</v>
          </cell>
          <cell r="C359" t="str">
            <v>SC</v>
          </cell>
          <cell r="D359"/>
          <cell r="E359">
            <v>-5</v>
          </cell>
          <cell r="F359">
            <v>108.9</v>
          </cell>
          <cell r="G359">
            <v>113.9</v>
          </cell>
          <cell r="H359">
            <v>65.099999999999994</v>
          </cell>
          <cell r="I359">
            <v>2.3E-2</v>
          </cell>
        </row>
        <row r="360">
          <cell r="B360" t="str">
            <v>Wright St.</v>
          </cell>
          <cell r="C360" t="str">
            <v>Horz</v>
          </cell>
          <cell r="D360"/>
          <cell r="E360">
            <v>-1.5</v>
          </cell>
          <cell r="F360">
            <v>104.5</v>
          </cell>
          <cell r="G360">
            <v>106</v>
          </cell>
          <cell r="H360">
            <v>71.2</v>
          </cell>
          <cell r="I360">
            <v>-8.1000000000000003E-2</v>
          </cell>
        </row>
        <row r="361">
          <cell r="B361" t="str">
            <v>Wyoming</v>
          </cell>
          <cell r="C361" t="str">
            <v>MWC</v>
          </cell>
          <cell r="D361"/>
          <cell r="E361">
            <v>1.2999999999999972</v>
          </cell>
          <cell r="F361">
            <v>108</v>
          </cell>
          <cell r="G361">
            <v>106.7</v>
          </cell>
          <cell r="H361">
            <v>65.7</v>
          </cell>
          <cell r="I361">
            <v>-9.9000000000000005E-2</v>
          </cell>
        </row>
        <row r="362">
          <cell r="B362" t="str">
            <v>Xavier</v>
          </cell>
          <cell r="C362" t="str">
            <v>BE</v>
          </cell>
          <cell r="D362"/>
          <cell r="E362">
            <v>19.700000000000003</v>
          </cell>
          <cell r="F362">
            <v>119.4</v>
          </cell>
          <cell r="G362">
            <v>99.7</v>
          </cell>
          <cell r="H362">
            <v>70.3</v>
          </cell>
          <cell r="I362">
            <v>-4.0000000000000001E-3</v>
          </cell>
        </row>
        <row r="363">
          <cell r="B363" t="str">
            <v>Yale</v>
          </cell>
          <cell r="C363" t="str">
            <v>Ivy</v>
          </cell>
          <cell r="D363"/>
          <cell r="E363">
            <v>12.900000000000006</v>
          </cell>
          <cell r="F363">
            <v>110.9</v>
          </cell>
          <cell r="G363">
            <v>98</v>
          </cell>
          <cell r="H363">
            <v>66.2</v>
          </cell>
          <cell r="I363">
            <v>-3.5999999999999997E-2</v>
          </cell>
        </row>
        <row r="364">
          <cell r="H364">
            <v>68</v>
          </cell>
        </row>
        <row r="365">
          <cell r="F365">
            <v>111.25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Abilene Christian</v>
          </cell>
          <cell r="D2">
            <v>0</v>
          </cell>
        </row>
        <row r="3">
          <cell r="C3" t="str">
            <v>Air Force</v>
          </cell>
          <cell r="D3">
            <v>0</v>
          </cell>
        </row>
        <row r="4">
          <cell r="C4" t="str">
            <v>Akron</v>
          </cell>
          <cell r="D4">
            <v>0</v>
          </cell>
        </row>
        <row r="5">
          <cell r="C5" t="str">
            <v>Alabama A&amp;M</v>
          </cell>
          <cell r="D5">
            <v>0</v>
          </cell>
        </row>
        <row r="6">
          <cell r="C6" t="str">
            <v>UAB</v>
          </cell>
          <cell r="D6">
            <v>0</v>
          </cell>
        </row>
        <row r="7">
          <cell r="C7" t="str">
            <v>Alabama St.</v>
          </cell>
          <cell r="D7">
            <v>0</v>
          </cell>
        </row>
        <row r="8">
          <cell r="C8" t="str">
            <v>Alabama</v>
          </cell>
          <cell r="D8">
            <v>0</v>
          </cell>
        </row>
        <row r="9">
          <cell r="C9" t="str">
            <v>Albany</v>
          </cell>
          <cell r="D9">
            <v>0</v>
          </cell>
        </row>
        <row r="10">
          <cell r="C10" t="str">
            <v>Alcorn St.</v>
          </cell>
          <cell r="D10">
            <v>0</v>
          </cell>
        </row>
        <row r="11">
          <cell r="C11" t="str">
            <v>American</v>
          </cell>
          <cell r="D11">
            <v>0</v>
          </cell>
        </row>
        <row r="12">
          <cell r="C12" t="str">
            <v>Appalachian St.</v>
          </cell>
          <cell r="D12">
            <v>0</v>
          </cell>
        </row>
        <row r="13">
          <cell r="C13" t="str">
            <v>Arizona St.</v>
          </cell>
          <cell r="D13">
            <v>0</v>
          </cell>
        </row>
        <row r="14">
          <cell r="C14" t="str">
            <v>Arizona</v>
          </cell>
          <cell r="D14">
            <v>0</v>
          </cell>
        </row>
        <row r="15">
          <cell r="C15" t="str">
            <v>Little Rock</v>
          </cell>
          <cell r="D15">
            <v>0</v>
          </cell>
        </row>
        <row r="16">
          <cell r="C16" t="str">
            <v>Arkansas Pine Bluff</v>
          </cell>
          <cell r="D16">
            <v>0</v>
          </cell>
        </row>
        <row r="17">
          <cell r="C17" t="str">
            <v>Arkansas St.</v>
          </cell>
          <cell r="D17">
            <v>0</v>
          </cell>
        </row>
        <row r="18">
          <cell r="C18" t="str">
            <v>Arkansas</v>
          </cell>
          <cell r="D18">
            <v>0</v>
          </cell>
        </row>
        <row r="19">
          <cell r="C19" t="str">
            <v>Army</v>
          </cell>
          <cell r="D19">
            <v>0</v>
          </cell>
        </row>
        <row r="20">
          <cell r="C20" t="str">
            <v>Auburn</v>
          </cell>
          <cell r="D20">
            <v>0</v>
          </cell>
        </row>
        <row r="21">
          <cell r="C21" t="str">
            <v>Austin Peay</v>
          </cell>
          <cell r="D21">
            <v>0</v>
          </cell>
        </row>
        <row r="22">
          <cell r="C22" t="str">
            <v>Ball St.</v>
          </cell>
          <cell r="D22">
            <v>0</v>
          </cell>
        </row>
        <row r="23">
          <cell r="C23" t="str">
            <v>Baylor</v>
          </cell>
          <cell r="D23">
            <v>0</v>
          </cell>
        </row>
        <row r="24">
          <cell r="C24" t="str">
            <v>Bellarmine</v>
          </cell>
          <cell r="D24">
            <v>0</v>
          </cell>
        </row>
        <row r="25">
          <cell r="C25" t="str">
            <v>Belmont</v>
          </cell>
          <cell r="D25">
            <v>0</v>
          </cell>
        </row>
        <row r="26">
          <cell r="C26" t="str">
            <v>Bethune Cookman</v>
          </cell>
          <cell r="D26">
            <v>0</v>
          </cell>
        </row>
        <row r="27">
          <cell r="C27" t="str">
            <v>Binghamton</v>
          </cell>
          <cell r="D27">
            <v>0</v>
          </cell>
        </row>
        <row r="28">
          <cell r="C28" t="str">
            <v>Boise St.</v>
          </cell>
          <cell r="D28">
            <v>0</v>
          </cell>
        </row>
        <row r="29">
          <cell r="C29" t="str">
            <v>Boston College</v>
          </cell>
          <cell r="D29">
            <v>0</v>
          </cell>
        </row>
        <row r="30">
          <cell r="C30" t="str">
            <v>Boston University</v>
          </cell>
          <cell r="D30">
            <v>0</v>
          </cell>
        </row>
        <row r="31">
          <cell r="C31" t="str">
            <v>Bowling Green</v>
          </cell>
          <cell r="D31">
            <v>0</v>
          </cell>
        </row>
        <row r="32">
          <cell r="C32" t="str">
            <v>Bradley</v>
          </cell>
          <cell r="D32">
            <v>0</v>
          </cell>
        </row>
        <row r="33">
          <cell r="C33" t="str">
            <v>BYU</v>
          </cell>
          <cell r="D33">
            <v>0</v>
          </cell>
        </row>
        <row r="34">
          <cell r="C34" t="str">
            <v>Brown</v>
          </cell>
          <cell r="D34">
            <v>0</v>
          </cell>
        </row>
        <row r="35">
          <cell r="C35" t="str">
            <v>Bryant</v>
          </cell>
          <cell r="D35">
            <v>0</v>
          </cell>
        </row>
        <row r="36">
          <cell r="C36" t="str">
            <v>Bucknell</v>
          </cell>
          <cell r="D36">
            <v>0</v>
          </cell>
        </row>
        <row r="37">
          <cell r="C37" t="str">
            <v>Buffalo</v>
          </cell>
          <cell r="D37">
            <v>0</v>
          </cell>
        </row>
        <row r="38">
          <cell r="C38" t="str">
            <v>Butler</v>
          </cell>
          <cell r="D38">
            <v>0</v>
          </cell>
        </row>
        <row r="39">
          <cell r="C39" t="str">
            <v>Cal Poly</v>
          </cell>
          <cell r="D39">
            <v>0</v>
          </cell>
        </row>
        <row r="40">
          <cell r="C40" t="str">
            <v>Cal St. Bakersfield</v>
          </cell>
          <cell r="D40">
            <v>0</v>
          </cell>
        </row>
        <row r="41">
          <cell r="C41" t="str">
            <v>Cal St. Fullerton</v>
          </cell>
          <cell r="D41">
            <v>0</v>
          </cell>
        </row>
        <row r="42">
          <cell r="C42" t="str">
            <v>Cal St. Northridge</v>
          </cell>
          <cell r="D42">
            <v>0</v>
          </cell>
        </row>
        <row r="43">
          <cell r="C43" t="str">
            <v>Cal Baptist</v>
          </cell>
          <cell r="D43">
            <v>0</v>
          </cell>
        </row>
        <row r="44">
          <cell r="C44" t="str">
            <v>UC Davis</v>
          </cell>
          <cell r="D44">
            <v>0</v>
          </cell>
        </row>
        <row r="45">
          <cell r="C45" t="str">
            <v>UC Irvine</v>
          </cell>
          <cell r="D45">
            <v>0</v>
          </cell>
        </row>
        <row r="46">
          <cell r="C46" t="str">
            <v>UC Riverside</v>
          </cell>
          <cell r="D46">
            <v>0</v>
          </cell>
        </row>
        <row r="47">
          <cell r="C47" t="str">
            <v>UC Santa Barbara</v>
          </cell>
          <cell r="D47">
            <v>0</v>
          </cell>
        </row>
        <row r="48">
          <cell r="C48" t="str">
            <v>California</v>
          </cell>
          <cell r="D48">
            <v>0</v>
          </cell>
        </row>
        <row r="49">
          <cell r="C49" t="str">
            <v>Campbell</v>
          </cell>
          <cell r="D49">
            <v>0</v>
          </cell>
        </row>
        <row r="50">
          <cell r="C50" t="str">
            <v>Canisius</v>
          </cell>
          <cell r="D50">
            <v>0</v>
          </cell>
        </row>
        <row r="51">
          <cell r="C51" t="str">
            <v>Central Arkansas</v>
          </cell>
          <cell r="D51">
            <v>0</v>
          </cell>
        </row>
        <row r="52">
          <cell r="C52" t="str">
            <v>Central Connecticut</v>
          </cell>
          <cell r="D52">
            <v>0</v>
          </cell>
        </row>
        <row r="53">
          <cell r="C53" t="str">
            <v>UCF</v>
          </cell>
          <cell r="D53">
            <v>0</v>
          </cell>
        </row>
        <row r="54">
          <cell r="C54" t="str">
            <v>Central Michigan</v>
          </cell>
          <cell r="D54">
            <v>0</v>
          </cell>
        </row>
        <row r="55">
          <cell r="C55" t="str">
            <v>Charleston Southern</v>
          </cell>
          <cell r="D55">
            <v>0</v>
          </cell>
        </row>
        <row r="56">
          <cell r="C56" t="str">
            <v>Charlotte</v>
          </cell>
          <cell r="D56">
            <v>0</v>
          </cell>
        </row>
        <row r="57">
          <cell r="C57" t="str">
            <v>Chattanooga</v>
          </cell>
          <cell r="D57">
            <v>0</v>
          </cell>
        </row>
        <row r="58">
          <cell r="C58" t="str">
            <v>Chicago St.</v>
          </cell>
          <cell r="D58">
            <v>0</v>
          </cell>
        </row>
        <row r="59">
          <cell r="C59" t="str">
            <v>Cincinnati</v>
          </cell>
          <cell r="D59">
            <v>0</v>
          </cell>
        </row>
        <row r="60">
          <cell r="C60" t="str">
            <v>The Citadel</v>
          </cell>
          <cell r="D60">
            <v>0</v>
          </cell>
        </row>
        <row r="61">
          <cell r="C61" t="str">
            <v>Clemson</v>
          </cell>
          <cell r="D61">
            <v>0.1411126187245591</v>
          </cell>
        </row>
        <row r="62">
          <cell r="C62" t="str">
            <v>Cleveland St.</v>
          </cell>
          <cell r="D62">
            <v>0</v>
          </cell>
        </row>
        <row r="63">
          <cell r="C63" t="str">
            <v>Coastal Carolina</v>
          </cell>
          <cell r="D63">
            <v>0</v>
          </cell>
        </row>
        <row r="64">
          <cell r="C64" t="str">
            <v>Colgate</v>
          </cell>
          <cell r="D64">
            <v>0</v>
          </cell>
        </row>
        <row r="65">
          <cell r="C65" t="str">
            <v>Charleston</v>
          </cell>
          <cell r="D65">
            <v>0</v>
          </cell>
        </row>
        <row r="66">
          <cell r="C66" t="str">
            <v>Colorado St.</v>
          </cell>
          <cell r="D66">
            <v>0</v>
          </cell>
        </row>
        <row r="67">
          <cell r="C67" t="str">
            <v>Colorado</v>
          </cell>
          <cell r="D67">
            <v>0</v>
          </cell>
        </row>
        <row r="68">
          <cell r="C68" t="str">
            <v>Columbia</v>
          </cell>
          <cell r="D68">
            <v>0</v>
          </cell>
        </row>
        <row r="69">
          <cell r="C69" t="str">
            <v>Connecticut</v>
          </cell>
          <cell r="D69">
            <v>0</v>
          </cell>
        </row>
        <row r="70">
          <cell r="C70" t="str">
            <v>Coppin St.</v>
          </cell>
          <cell r="D70">
            <v>0</v>
          </cell>
        </row>
        <row r="71">
          <cell r="C71" t="str">
            <v>Cornell</v>
          </cell>
          <cell r="D71">
            <v>0</v>
          </cell>
        </row>
        <row r="72">
          <cell r="C72" t="str">
            <v>Creighton</v>
          </cell>
          <cell r="D72">
            <v>0</v>
          </cell>
        </row>
        <row r="73">
          <cell r="C73" t="str">
            <v>Dartmouth</v>
          </cell>
          <cell r="D73">
            <v>0</v>
          </cell>
        </row>
        <row r="74">
          <cell r="C74" t="str">
            <v>Davidson</v>
          </cell>
          <cell r="D74">
            <v>0</v>
          </cell>
        </row>
        <row r="75">
          <cell r="C75" t="str">
            <v>Dayton</v>
          </cell>
          <cell r="D75">
            <v>0</v>
          </cell>
        </row>
        <row r="76">
          <cell r="C76" t="str">
            <v>Delaware St.</v>
          </cell>
          <cell r="D76">
            <v>0</v>
          </cell>
        </row>
        <row r="77">
          <cell r="C77" t="str">
            <v>Delaware</v>
          </cell>
          <cell r="D77">
            <v>0</v>
          </cell>
        </row>
        <row r="78">
          <cell r="C78" t="str">
            <v>Denver</v>
          </cell>
          <cell r="D78">
            <v>0</v>
          </cell>
        </row>
        <row r="79">
          <cell r="C79" t="str">
            <v>DePaul</v>
          </cell>
          <cell r="D79">
            <v>0</v>
          </cell>
        </row>
        <row r="80">
          <cell r="C80" t="str">
            <v>Detroit</v>
          </cell>
          <cell r="D80">
            <v>0</v>
          </cell>
        </row>
        <row r="81">
          <cell r="C81" t="str">
            <v>Dixie St.</v>
          </cell>
          <cell r="D81">
            <v>0</v>
          </cell>
        </row>
        <row r="82">
          <cell r="C82" t="str">
            <v>Drake</v>
          </cell>
          <cell r="D82">
            <v>0</v>
          </cell>
        </row>
        <row r="83">
          <cell r="C83" t="str">
            <v>Drexel</v>
          </cell>
          <cell r="D83">
            <v>0</v>
          </cell>
        </row>
        <row r="84">
          <cell r="C84" t="str">
            <v>Duke</v>
          </cell>
          <cell r="D84">
            <v>0</v>
          </cell>
        </row>
        <row r="85">
          <cell r="C85" t="str">
            <v>Duquesne</v>
          </cell>
          <cell r="D85">
            <v>0</v>
          </cell>
        </row>
        <row r="86">
          <cell r="C86" t="str">
            <v>East Carolina</v>
          </cell>
          <cell r="D86">
            <v>0</v>
          </cell>
        </row>
        <row r="87">
          <cell r="C87" t="str">
            <v>East Tennessee St.</v>
          </cell>
          <cell r="D87">
            <v>0</v>
          </cell>
        </row>
        <row r="88">
          <cell r="C88" t="str">
            <v>Eastern Illinois</v>
          </cell>
          <cell r="D88">
            <v>0</v>
          </cell>
        </row>
        <row r="89">
          <cell r="C89" t="str">
            <v>Eastern Kentucky</v>
          </cell>
          <cell r="D89">
            <v>0</v>
          </cell>
        </row>
        <row r="90">
          <cell r="C90" t="str">
            <v>Eastern Michigan</v>
          </cell>
          <cell r="D90">
            <v>0</v>
          </cell>
        </row>
        <row r="91">
          <cell r="C91" t="str">
            <v>Eastern Washington</v>
          </cell>
          <cell r="D91">
            <v>0</v>
          </cell>
        </row>
        <row r="92">
          <cell r="C92" t="str">
            <v>Elon</v>
          </cell>
          <cell r="D92">
            <v>0</v>
          </cell>
        </row>
        <row r="93">
          <cell r="C93" t="str">
            <v>Evansville</v>
          </cell>
          <cell r="D93">
            <v>0</v>
          </cell>
        </row>
        <row r="94">
          <cell r="C94" t="str">
            <v>Fairfield</v>
          </cell>
          <cell r="D94">
            <v>0</v>
          </cell>
        </row>
        <row r="95">
          <cell r="C95" t="str">
            <v>Fairleigh Dickinson</v>
          </cell>
          <cell r="D95">
            <v>0</v>
          </cell>
        </row>
        <row r="96">
          <cell r="C96" t="str">
            <v>Florida A&amp;M</v>
          </cell>
          <cell r="D96">
            <v>0</v>
          </cell>
        </row>
        <row r="97">
          <cell r="C97" t="str">
            <v>Florida Atlantic</v>
          </cell>
          <cell r="D97">
            <v>0</v>
          </cell>
        </row>
        <row r="98">
          <cell r="C98" t="str">
            <v>Florida Gulf Coast</v>
          </cell>
          <cell r="D98">
            <v>0</v>
          </cell>
        </row>
        <row r="99">
          <cell r="C99" t="str">
            <v>FIU</v>
          </cell>
          <cell r="D99">
            <v>0</v>
          </cell>
        </row>
        <row r="100">
          <cell r="C100" t="str">
            <v>Florida St.</v>
          </cell>
          <cell r="D100">
            <v>0</v>
          </cell>
        </row>
        <row r="101">
          <cell r="C101" t="str">
            <v>Florida</v>
          </cell>
          <cell r="D101">
            <v>0</v>
          </cell>
        </row>
        <row r="102">
          <cell r="C102" t="str">
            <v>Fordham</v>
          </cell>
          <cell r="D102">
            <v>0</v>
          </cell>
        </row>
        <row r="103">
          <cell r="C103" t="str">
            <v>Fresno St.</v>
          </cell>
          <cell r="D103">
            <v>0</v>
          </cell>
        </row>
        <row r="104">
          <cell r="C104" t="str">
            <v>Furman</v>
          </cell>
          <cell r="D104">
            <v>0</v>
          </cell>
        </row>
        <row r="105">
          <cell r="C105" t="str">
            <v>Gardner Webb</v>
          </cell>
          <cell r="D105">
            <v>0</v>
          </cell>
        </row>
        <row r="106">
          <cell r="C106" t="str">
            <v>George Mason</v>
          </cell>
          <cell r="D106">
            <v>0</v>
          </cell>
        </row>
        <row r="107">
          <cell r="C107" t="str">
            <v>George Washington</v>
          </cell>
          <cell r="D107">
            <v>0</v>
          </cell>
        </row>
        <row r="108">
          <cell r="C108" t="str">
            <v>Georgetown</v>
          </cell>
          <cell r="D108">
            <v>0</v>
          </cell>
        </row>
        <row r="109">
          <cell r="C109" t="str">
            <v>Georgia Southern</v>
          </cell>
          <cell r="D109">
            <v>0</v>
          </cell>
        </row>
        <row r="110">
          <cell r="C110" t="str">
            <v>Georgia St.</v>
          </cell>
          <cell r="D110">
            <v>0</v>
          </cell>
        </row>
        <row r="111">
          <cell r="C111" t="str">
            <v>Georgia Tech</v>
          </cell>
          <cell r="D111">
            <v>0</v>
          </cell>
        </row>
        <row r="112">
          <cell r="C112" t="str">
            <v>Georgia</v>
          </cell>
          <cell r="D112">
            <v>0</v>
          </cell>
        </row>
        <row r="113">
          <cell r="C113" t="str">
            <v>Gonzaga</v>
          </cell>
          <cell r="D113">
            <v>0</v>
          </cell>
        </row>
        <row r="114">
          <cell r="C114" t="str">
            <v>Grambling St.</v>
          </cell>
          <cell r="D114">
            <v>0</v>
          </cell>
        </row>
        <row r="115">
          <cell r="C115" t="str">
            <v>Grand Canyon</v>
          </cell>
          <cell r="D115">
            <v>0.2906057945566286</v>
          </cell>
        </row>
        <row r="116">
          <cell r="C116" t="str">
            <v>Green Bay</v>
          </cell>
          <cell r="D116">
            <v>0</v>
          </cell>
        </row>
        <row r="117">
          <cell r="C117" t="str">
            <v>Hampton</v>
          </cell>
          <cell r="D117">
            <v>0</v>
          </cell>
        </row>
        <row r="118">
          <cell r="C118" t="str">
            <v>Hartford</v>
          </cell>
          <cell r="D118">
            <v>0</v>
          </cell>
        </row>
        <row r="119">
          <cell r="C119" t="str">
            <v>Harvard</v>
          </cell>
          <cell r="D119">
            <v>0</v>
          </cell>
        </row>
        <row r="120">
          <cell r="C120" t="str">
            <v>Hawaii</v>
          </cell>
          <cell r="D120">
            <v>0</v>
          </cell>
        </row>
        <row r="121">
          <cell r="C121" t="str">
            <v>High Point</v>
          </cell>
          <cell r="D121">
            <v>0</v>
          </cell>
        </row>
        <row r="122">
          <cell r="C122" t="str">
            <v>Hofstra</v>
          </cell>
          <cell r="D122">
            <v>0</v>
          </cell>
        </row>
        <row r="123">
          <cell r="C123" t="str">
            <v>Holy Cross</v>
          </cell>
          <cell r="D123">
            <v>0</v>
          </cell>
        </row>
        <row r="124">
          <cell r="C124" t="str">
            <v>Houston Baptist</v>
          </cell>
          <cell r="D124">
            <v>0</v>
          </cell>
        </row>
        <row r="125">
          <cell r="C125" t="str">
            <v>Houston</v>
          </cell>
          <cell r="D125">
            <v>0</v>
          </cell>
        </row>
        <row r="126">
          <cell r="C126" t="str">
            <v>Howard</v>
          </cell>
          <cell r="D126">
            <v>0</v>
          </cell>
        </row>
        <row r="127">
          <cell r="C127" t="str">
            <v>Idaho St.</v>
          </cell>
          <cell r="D127">
            <v>0</v>
          </cell>
        </row>
        <row r="128">
          <cell r="C128" t="str">
            <v>Idaho</v>
          </cell>
          <cell r="D128">
            <v>0</v>
          </cell>
        </row>
        <row r="129">
          <cell r="C129" t="str">
            <v>Illinois Chicago</v>
          </cell>
          <cell r="D129">
            <v>0</v>
          </cell>
        </row>
        <row r="130">
          <cell r="C130" t="str">
            <v>Illinois St.</v>
          </cell>
          <cell r="D130">
            <v>0</v>
          </cell>
        </row>
        <row r="131">
          <cell r="C131" t="str">
            <v>Illinois</v>
          </cell>
          <cell r="D131">
            <v>0</v>
          </cell>
        </row>
        <row r="132">
          <cell r="C132" t="str">
            <v>Incarnate Word</v>
          </cell>
          <cell r="D132">
            <v>0</v>
          </cell>
        </row>
        <row r="133">
          <cell r="C133" t="str">
            <v>Indiana St.</v>
          </cell>
          <cell r="D133">
            <v>0</v>
          </cell>
        </row>
        <row r="134">
          <cell r="C134" t="str">
            <v>Indiana</v>
          </cell>
          <cell r="D134">
            <v>0</v>
          </cell>
        </row>
        <row r="135">
          <cell r="C135" t="str">
            <v>Iona</v>
          </cell>
          <cell r="D135">
            <v>6.0379918588873788E-2</v>
          </cell>
        </row>
        <row r="136">
          <cell r="C136" t="str">
            <v>Iowa St.</v>
          </cell>
          <cell r="D136">
            <v>0</v>
          </cell>
        </row>
        <row r="137">
          <cell r="C137" t="str">
            <v>Iowa</v>
          </cell>
          <cell r="D137">
            <v>0</v>
          </cell>
        </row>
        <row r="138">
          <cell r="C138" t="str">
            <v>Purdue Fort Wayne</v>
          </cell>
          <cell r="D138">
            <v>0</v>
          </cell>
        </row>
        <row r="139">
          <cell r="C139" t="str">
            <v>IUPUI</v>
          </cell>
          <cell r="D139">
            <v>0</v>
          </cell>
        </row>
        <row r="140">
          <cell r="C140" t="str">
            <v>Jackson St.</v>
          </cell>
          <cell r="D140">
            <v>0</v>
          </cell>
        </row>
        <row r="141">
          <cell r="C141" t="str">
            <v>Jacksonville St.</v>
          </cell>
          <cell r="D141">
            <v>0</v>
          </cell>
        </row>
        <row r="142">
          <cell r="C142" t="str">
            <v>Jacksonville</v>
          </cell>
          <cell r="D142">
            <v>0</v>
          </cell>
        </row>
        <row r="143">
          <cell r="C143" t="str">
            <v>James Madison</v>
          </cell>
          <cell r="D143">
            <v>0</v>
          </cell>
        </row>
        <row r="144">
          <cell r="C144" t="str">
            <v>Kansas St.</v>
          </cell>
          <cell r="D144">
            <v>0</v>
          </cell>
        </row>
        <row r="145">
          <cell r="C145" t="str">
            <v>Kansas</v>
          </cell>
          <cell r="D145">
            <v>0</v>
          </cell>
        </row>
        <row r="146">
          <cell r="C146" t="str">
            <v>Kennesaw St.</v>
          </cell>
          <cell r="D146">
            <v>0</v>
          </cell>
        </row>
        <row r="147">
          <cell r="C147" t="str">
            <v>Kent St.</v>
          </cell>
          <cell r="D147">
            <v>0.15981809701492533</v>
          </cell>
        </row>
        <row r="148">
          <cell r="C148" t="str">
            <v>Kentucky</v>
          </cell>
          <cell r="D148">
            <v>0.27985074626865675</v>
          </cell>
        </row>
        <row r="149">
          <cell r="C149" t="str">
            <v>La Salle</v>
          </cell>
          <cell r="D149">
            <v>0</v>
          </cell>
        </row>
        <row r="150">
          <cell r="C150" t="str">
            <v>Lafayette</v>
          </cell>
          <cell r="D150">
            <v>0</v>
          </cell>
        </row>
        <row r="151">
          <cell r="C151" t="str">
            <v>Lamar</v>
          </cell>
          <cell r="D151">
            <v>0</v>
          </cell>
        </row>
        <row r="152">
          <cell r="C152" t="str">
            <v>Lehigh</v>
          </cell>
          <cell r="D152">
            <v>0</v>
          </cell>
        </row>
        <row r="153">
          <cell r="C153" t="str">
            <v>Liberty</v>
          </cell>
          <cell r="D153">
            <v>0</v>
          </cell>
        </row>
        <row r="154">
          <cell r="C154" t="str">
            <v>Lipscomb</v>
          </cell>
          <cell r="D154">
            <v>0</v>
          </cell>
        </row>
        <row r="155">
          <cell r="C155" t="str">
            <v>Long Beach St.</v>
          </cell>
          <cell r="D155">
            <v>0</v>
          </cell>
        </row>
        <row r="156">
          <cell r="C156" t="str">
            <v>LIU</v>
          </cell>
          <cell r="D156">
            <v>0</v>
          </cell>
        </row>
        <row r="157">
          <cell r="C157" t="str">
            <v>Longwood</v>
          </cell>
          <cell r="D157">
            <v>0</v>
          </cell>
        </row>
        <row r="158">
          <cell r="C158" t="str">
            <v>Louisiana</v>
          </cell>
          <cell r="D158">
            <v>0</v>
          </cell>
        </row>
        <row r="159">
          <cell r="C159" t="str">
            <v>Louisiana Monroe</v>
          </cell>
          <cell r="D159">
            <v>0</v>
          </cell>
        </row>
        <row r="160">
          <cell r="C160" t="str">
            <v>LSU</v>
          </cell>
          <cell r="D160">
            <v>0</v>
          </cell>
        </row>
        <row r="161">
          <cell r="C161" t="str">
            <v>Louisiana Tech</v>
          </cell>
          <cell r="D161">
            <v>0</v>
          </cell>
        </row>
        <row r="162">
          <cell r="C162" t="str">
            <v>Louisville</v>
          </cell>
          <cell r="D162">
            <v>0</v>
          </cell>
        </row>
        <row r="163">
          <cell r="C163" t="str">
            <v>Loyola Chicago</v>
          </cell>
          <cell r="D163">
            <v>0</v>
          </cell>
        </row>
        <row r="164">
          <cell r="C164" t="str">
            <v>Loyola Marymount</v>
          </cell>
          <cell r="D164">
            <v>0</v>
          </cell>
        </row>
        <row r="165">
          <cell r="C165" t="str">
            <v>Loyola MD</v>
          </cell>
          <cell r="D165">
            <v>0</v>
          </cell>
        </row>
        <row r="166">
          <cell r="C166" t="str">
            <v>Maine</v>
          </cell>
          <cell r="D166">
            <v>0</v>
          </cell>
        </row>
        <row r="167">
          <cell r="C167" t="str">
            <v>Manhattan</v>
          </cell>
          <cell r="D167">
            <v>0</v>
          </cell>
        </row>
        <row r="168">
          <cell r="C168" t="str">
            <v>Marist</v>
          </cell>
          <cell r="D168">
            <v>0</v>
          </cell>
        </row>
        <row r="169">
          <cell r="C169" t="str">
            <v>Marquette</v>
          </cell>
          <cell r="D169">
            <v>0</v>
          </cell>
        </row>
        <row r="170">
          <cell r="C170" t="str">
            <v>Marshall</v>
          </cell>
          <cell r="D170">
            <v>0</v>
          </cell>
        </row>
        <row r="171">
          <cell r="C171" t="str">
            <v>UMBC</v>
          </cell>
          <cell r="D171">
            <v>0</v>
          </cell>
        </row>
        <row r="172">
          <cell r="C172" t="str">
            <v>Maryland Eastern Shore</v>
          </cell>
          <cell r="D172">
            <v>0</v>
          </cell>
        </row>
        <row r="173">
          <cell r="C173" t="str">
            <v>Maryland</v>
          </cell>
          <cell r="D173">
            <v>0</v>
          </cell>
        </row>
        <row r="174">
          <cell r="C174" t="str">
            <v>Umass Lowell</v>
          </cell>
          <cell r="D174">
            <v>0</v>
          </cell>
        </row>
        <row r="175">
          <cell r="C175" t="str">
            <v>Massachusetts</v>
          </cell>
          <cell r="D175">
            <v>0</v>
          </cell>
        </row>
        <row r="176">
          <cell r="C176" t="str">
            <v>McNeese St.</v>
          </cell>
          <cell r="D176">
            <v>0</v>
          </cell>
        </row>
        <row r="177">
          <cell r="C177" t="str">
            <v>Memphis</v>
          </cell>
          <cell r="D177">
            <v>0.55560905151661044</v>
          </cell>
        </row>
        <row r="178">
          <cell r="C178" t="str">
            <v>Mercer</v>
          </cell>
          <cell r="D178">
            <v>0</v>
          </cell>
        </row>
        <row r="179">
          <cell r="C179" t="str">
            <v>Merrimack</v>
          </cell>
          <cell r="D179">
            <v>0</v>
          </cell>
        </row>
        <row r="180">
          <cell r="C180" t="str">
            <v>Miami FL</v>
          </cell>
          <cell r="D180">
            <v>0</v>
          </cell>
        </row>
        <row r="181">
          <cell r="C181" t="str">
            <v>Miami OH</v>
          </cell>
          <cell r="D181">
            <v>0</v>
          </cell>
        </row>
        <row r="182">
          <cell r="C182" t="str">
            <v>Michigan St.</v>
          </cell>
          <cell r="D182">
            <v>0</v>
          </cell>
        </row>
        <row r="183">
          <cell r="C183" t="str">
            <v>Michigan</v>
          </cell>
          <cell r="D183">
            <v>0</v>
          </cell>
        </row>
        <row r="184">
          <cell r="C184" t="str">
            <v>Middle Tennessee</v>
          </cell>
          <cell r="D184">
            <v>0</v>
          </cell>
        </row>
        <row r="185">
          <cell r="C185" t="str">
            <v>Milwaukee</v>
          </cell>
          <cell r="D185">
            <v>0</v>
          </cell>
        </row>
        <row r="186">
          <cell r="C186" t="str">
            <v>Minnesota</v>
          </cell>
          <cell r="D186">
            <v>0</v>
          </cell>
        </row>
        <row r="187">
          <cell r="C187" t="str">
            <v>Mississippi St.</v>
          </cell>
          <cell r="D187">
            <v>0</v>
          </cell>
        </row>
        <row r="188">
          <cell r="C188" t="str">
            <v>Mississippi Valley St.</v>
          </cell>
          <cell r="D188">
            <v>0</v>
          </cell>
        </row>
        <row r="189">
          <cell r="C189" t="str">
            <v>Mississippi</v>
          </cell>
          <cell r="D189">
            <v>0</v>
          </cell>
        </row>
        <row r="190">
          <cell r="C190" t="str">
            <v>UMKC</v>
          </cell>
          <cell r="D190">
            <v>0</v>
          </cell>
        </row>
        <row r="191">
          <cell r="C191" t="str">
            <v>Missouri St.</v>
          </cell>
          <cell r="D191">
            <v>0</v>
          </cell>
        </row>
        <row r="192">
          <cell r="C192" t="str">
            <v>Missouri</v>
          </cell>
          <cell r="D192">
            <v>0.35445353875782376</v>
          </cell>
        </row>
        <row r="193">
          <cell r="C193" t="str">
            <v>Monmouth</v>
          </cell>
          <cell r="D193">
            <v>0</v>
          </cell>
        </row>
        <row r="194">
          <cell r="C194" t="str">
            <v>Montana St.</v>
          </cell>
          <cell r="D194">
            <v>0</v>
          </cell>
        </row>
        <row r="195">
          <cell r="C195" t="str">
            <v>Montana</v>
          </cell>
          <cell r="D195">
            <v>0</v>
          </cell>
        </row>
        <row r="196">
          <cell r="C196" t="str">
            <v>Morehead St.</v>
          </cell>
          <cell r="D196">
            <v>0</v>
          </cell>
        </row>
        <row r="197">
          <cell r="C197" t="str">
            <v>Morgan St.</v>
          </cell>
          <cell r="D197">
            <v>0</v>
          </cell>
        </row>
        <row r="198">
          <cell r="C198" t="str">
            <v>Mount St. Mary's</v>
          </cell>
          <cell r="D198">
            <v>0</v>
          </cell>
        </row>
        <row r="199">
          <cell r="C199" t="str">
            <v>Murray St.</v>
          </cell>
          <cell r="D199">
            <v>0</v>
          </cell>
        </row>
        <row r="200">
          <cell r="C200" t="str">
            <v>Navy</v>
          </cell>
          <cell r="D200">
            <v>0</v>
          </cell>
        </row>
        <row r="201">
          <cell r="C201" t="str">
            <v>Nebraska Omaha</v>
          </cell>
          <cell r="D201">
            <v>0</v>
          </cell>
        </row>
        <row r="202">
          <cell r="C202" t="str">
            <v>Nebraska</v>
          </cell>
          <cell r="D202">
            <v>0</v>
          </cell>
        </row>
        <row r="203">
          <cell r="C203" t="str">
            <v>UNLV</v>
          </cell>
          <cell r="D203">
            <v>0</v>
          </cell>
        </row>
        <row r="204">
          <cell r="C204" t="str">
            <v>Nevada</v>
          </cell>
          <cell r="D204">
            <v>0</v>
          </cell>
        </row>
        <row r="205">
          <cell r="C205" t="str">
            <v>New Hampshire</v>
          </cell>
          <cell r="D205">
            <v>0</v>
          </cell>
        </row>
        <row r="206">
          <cell r="C206" t="str">
            <v>New Mexico St.</v>
          </cell>
          <cell r="D206">
            <v>0</v>
          </cell>
        </row>
        <row r="207">
          <cell r="C207" t="str">
            <v>New Mexico</v>
          </cell>
          <cell r="D207">
            <v>0</v>
          </cell>
        </row>
        <row r="208">
          <cell r="C208" t="str">
            <v>New Orleans</v>
          </cell>
          <cell r="D208">
            <v>0</v>
          </cell>
        </row>
        <row r="209">
          <cell r="C209" t="str">
            <v>Niagara</v>
          </cell>
          <cell r="D209">
            <v>0</v>
          </cell>
        </row>
        <row r="210">
          <cell r="C210" t="str">
            <v>Nicholls St.</v>
          </cell>
          <cell r="D210">
            <v>0</v>
          </cell>
        </row>
        <row r="211">
          <cell r="C211" t="str">
            <v>NJIT</v>
          </cell>
          <cell r="D211">
            <v>0</v>
          </cell>
        </row>
        <row r="212">
          <cell r="C212" t="str">
            <v>Norfolk St.</v>
          </cell>
          <cell r="D212">
            <v>0</v>
          </cell>
        </row>
        <row r="213">
          <cell r="C213" t="str">
            <v>North Alabama</v>
          </cell>
          <cell r="D213">
            <v>0</v>
          </cell>
        </row>
        <row r="214">
          <cell r="C214" t="str">
            <v>UNC Asheville</v>
          </cell>
          <cell r="D214">
            <v>0</v>
          </cell>
        </row>
        <row r="215">
          <cell r="C215" t="str">
            <v>North Carolina A&amp;T</v>
          </cell>
          <cell r="D215">
            <v>0</v>
          </cell>
        </row>
        <row r="216">
          <cell r="C216" t="str">
            <v>North Carolina Central</v>
          </cell>
          <cell r="D216">
            <v>0</v>
          </cell>
        </row>
        <row r="217">
          <cell r="C217" t="str">
            <v>UNC Greensboro</v>
          </cell>
          <cell r="D217">
            <v>0</v>
          </cell>
        </row>
        <row r="218">
          <cell r="C218" t="str">
            <v>N.C. State</v>
          </cell>
          <cell r="D218">
            <v>0</v>
          </cell>
        </row>
        <row r="219">
          <cell r="C219" t="str">
            <v>UNC Wilmington</v>
          </cell>
          <cell r="D219">
            <v>0</v>
          </cell>
        </row>
        <row r="220">
          <cell r="C220" t="str">
            <v>North Carolina</v>
          </cell>
          <cell r="D220">
            <v>0</v>
          </cell>
        </row>
        <row r="221">
          <cell r="C221" t="str">
            <v>North Dakota St.</v>
          </cell>
          <cell r="D221">
            <v>0</v>
          </cell>
        </row>
        <row r="222">
          <cell r="C222" t="str">
            <v>North Dakota</v>
          </cell>
          <cell r="D222">
            <v>0</v>
          </cell>
        </row>
        <row r="223">
          <cell r="C223" t="str">
            <v>North Florida</v>
          </cell>
          <cell r="D223">
            <v>0</v>
          </cell>
        </row>
        <row r="224">
          <cell r="C224" t="str">
            <v>North Texas</v>
          </cell>
          <cell r="D224">
            <v>0</v>
          </cell>
        </row>
        <row r="225">
          <cell r="C225" t="str">
            <v>Northeastern</v>
          </cell>
          <cell r="D225">
            <v>0</v>
          </cell>
        </row>
        <row r="226">
          <cell r="C226" t="str">
            <v>Northern Arizona</v>
          </cell>
          <cell r="D226">
            <v>0</v>
          </cell>
        </row>
        <row r="227">
          <cell r="C227" t="str">
            <v>Northern Colorado</v>
          </cell>
          <cell r="D227">
            <v>0</v>
          </cell>
        </row>
        <row r="228">
          <cell r="C228" t="str">
            <v>Northern Illinois</v>
          </cell>
          <cell r="D228">
            <v>0</v>
          </cell>
        </row>
        <row r="229">
          <cell r="C229" t="str">
            <v>Northern Iowa</v>
          </cell>
          <cell r="D229">
            <v>0</v>
          </cell>
        </row>
        <row r="230">
          <cell r="C230" t="str">
            <v>Northern Kentucky</v>
          </cell>
          <cell r="D230">
            <v>0</v>
          </cell>
        </row>
        <row r="231">
          <cell r="C231" t="str">
            <v>Northwestern St.</v>
          </cell>
          <cell r="D231">
            <v>0</v>
          </cell>
        </row>
        <row r="232">
          <cell r="C232" t="str">
            <v>Northwestern</v>
          </cell>
          <cell r="D232">
            <v>0</v>
          </cell>
        </row>
        <row r="233">
          <cell r="C233" t="str">
            <v>Notre Dame</v>
          </cell>
          <cell r="D233">
            <v>0</v>
          </cell>
        </row>
        <row r="234">
          <cell r="C234" t="str">
            <v>Oakland</v>
          </cell>
          <cell r="D234">
            <v>0</v>
          </cell>
        </row>
        <row r="235">
          <cell r="C235" t="str">
            <v>Ohio St.</v>
          </cell>
          <cell r="D235">
            <v>0</v>
          </cell>
        </row>
        <row r="236">
          <cell r="C236" t="str">
            <v>Ohio</v>
          </cell>
          <cell r="D236">
            <v>0</v>
          </cell>
        </row>
        <row r="237">
          <cell r="C237" t="str">
            <v>Oklahoma St.</v>
          </cell>
          <cell r="D237">
            <v>0.51374943464495693</v>
          </cell>
        </row>
        <row r="238">
          <cell r="C238" t="str">
            <v>Oklahoma</v>
          </cell>
          <cell r="D238">
            <v>0</v>
          </cell>
        </row>
        <row r="239">
          <cell r="C239" t="str">
            <v>Old Dominion</v>
          </cell>
          <cell r="D239">
            <v>0</v>
          </cell>
        </row>
        <row r="240">
          <cell r="C240" t="str">
            <v>Oral Roberts</v>
          </cell>
          <cell r="D240">
            <v>0</v>
          </cell>
        </row>
        <row r="241">
          <cell r="C241" t="str">
            <v>Oregon St.</v>
          </cell>
          <cell r="D241">
            <v>0</v>
          </cell>
        </row>
        <row r="242">
          <cell r="C242" t="str">
            <v>Oregon</v>
          </cell>
          <cell r="D242">
            <v>0</v>
          </cell>
        </row>
        <row r="243">
          <cell r="C243" t="str">
            <v>Pacific</v>
          </cell>
          <cell r="D243">
            <v>0</v>
          </cell>
        </row>
        <row r="244">
          <cell r="C244" t="str">
            <v>Penn St.</v>
          </cell>
          <cell r="D244">
            <v>0</v>
          </cell>
        </row>
        <row r="245">
          <cell r="C245" t="str">
            <v>Penn</v>
          </cell>
          <cell r="D245">
            <v>0</v>
          </cell>
        </row>
        <row r="246">
          <cell r="C246" t="str">
            <v>Pepperdine</v>
          </cell>
          <cell r="D246">
            <v>0</v>
          </cell>
        </row>
        <row r="247">
          <cell r="C247" t="str">
            <v>Pittsburgh</v>
          </cell>
          <cell r="D247">
            <v>0</v>
          </cell>
        </row>
        <row r="248">
          <cell r="C248" t="str">
            <v>Portland St.</v>
          </cell>
          <cell r="D248">
            <v>0</v>
          </cell>
        </row>
        <row r="249">
          <cell r="C249" t="str">
            <v>Portland</v>
          </cell>
          <cell r="D249">
            <v>0</v>
          </cell>
        </row>
        <row r="250">
          <cell r="C250" t="str">
            <v>Prairie View A&amp;M</v>
          </cell>
          <cell r="D250">
            <v>0</v>
          </cell>
        </row>
        <row r="251">
          <cell r="C251" t="str">
            <v>Presbyterian</v>
          </cell>
          <cell r="D251">
            <v>0</v>
          </cell>
        </row>
        <row r="252">
          <cell r="C252" t="str">
            <v>Princeton</v>
          </cell>
          <cell r="D252">
            <v>0</v>
          </cell>
        </row>
        <row r="253">
          <cell r="C253" t="str">
            <v>Providence</v>
          </cell>
          <cell r="D253">
            <v>0</v>
          </cell>
        </row>
        <row r="254">
          <cell r="C254" t="str">
            <v>Purdue</v>
          </cell>
          <cell r="D254">
            <v>0</v>
          </cell>
        </row>
        <row r="255">
          <cell r="C255" t="str">
            <v>Quinnipiac</v>
          </cell>
          <cell r="D255">
            <v>0</v>
          </cell>
        </row>
        <row r="256">
          <cell r="C256" t="str">
            <v>Radford</v>
          </cell>
          <cell r="D256">
            <v>0</v>
          </cell>
        </row>
        <row r="257">
          <cell r="C257" t="str">
            <v>Rhode Island</v>
          </cell>
          <cell r="D257">
            <v>0</v>
          </cell>
        </row>
        <row r="258">
          <cell r="C258" t="str">
            <v>Rice</v>
          </cell>
          <cell r="D258">
            <v>0</v>
          </cell>
        </row>
        <row r="259">
          <cell r="C259" t="str">
            <v>Richmond</v>
          </cell>
          <cell r="D259">
            <v>0</v>
          </cell>
        </row>
        <row r="260">
          <cell r="C260" t="str">
            <v>Rider</v>
          </cell>
          <cell r="D260">
            <v>0</v>
          </cell>
        </row>
        <row r="261">
          <cell r="C261" t="str">
            <v>Robert Morris</v>
          </cell>
          <cell r="D261">
            <v>0</v>
          </cell>
        </row>
        <row r="262">
          <cell r="C262" t="str">
            <v>Rutgers</v>
          </cell>
          <cell r="D262">
            <v>0.63805970149253732</v>
          </cell>
        </row>
        <row r="263">
          <cell r="C263" t="str">
            <v>Sacramento St.</v>
          </cell>
          <cell r="D263">
            <v>0</v>
          </cell>
        </row>
        <row r="264">
          <cell r="C264" t="str">
            <v>Sacred Heart</v>
          </cell>
          <cell r="D264">
            <v>0</v>
          </cell>
        </row>
        <row r="265">
          <cell r="C265" t="str">
            <v>St. Francis PA</v>
          </cell>
          <cell r="D265">
            <v>0</v>
          </cell>
        </row>
        <row r="266">
          <cell r="C266" t="str">
            <v>Saint Joseph's</v>
          </cell>
          <cell r="D266">
            <v>0</v>
          </cell>
        </row>
        <row r="267">
          <cell r="C267" t="str">
            <v>Saint Louis</v>
          </cell>
          <cell r="D267">
            <v>0</v>
          </cell>
        </row>
        <row r="268">
          <cell r="C268" t="str">
            <v>Saint Mary's</v>
          </cell>
          <cell r="D268">
            <v>0</v>
          </cell>
        </row>
        <row r="269">
          <cell r="C269" t="str">
            <v>Saint Peter's</v>
          </cell>
          <cell r="D269">
            <v>0</v>
          </cell>
        </row>
        <row r="270">
          <cell r="C270" t="str">
            <v>Sam Houston St.</v>
          </cell>
          <cell r="D270">
            <v>0</v>
          </cell>
        </row>
        <row r="271">
          <cell r="C271" t="str">
            <v>Samford</v>
          </cell>
          <cell r="D271">
            <v>0</v>
          </cell>
        </row>
        <row r="272">
          <cell r="C272" t="str">
            <v>San Diego St.</v>
          </cell>
          <cell r="D272">
            <v>0</v>
          </cell>
        </row>
        <row r="273">
          <cell r="C273" t="str">
            <v>San Diego</v>
          </cell>
          <cell r="D273">
            <v>0</v>
          </cell>
        </row>
        <row r="274">
          <cell r="C274" t="str">
            <v>San Francisco</v>
          </cell>
          <cell r="D274">
            <v>0</v>
          </cell>
        </row>
        <row r="275">
          <cell r="C275" t="str">
            <v>San Jose St.</v>
          </cell>
          <cell r="D275">
            <v>0</v>
          </cell>
        </row>
        <row r="276">
          <cell r="C276" t="str">
            <v>Santa Clara</v>
          </cell>
          <cell r="D276">
            <v>0</v>
          </cell>
        </row>
        <row r="277">
          <cell r="C277" t="str">
            <v>Seattle</v>
          </cell>
          <cell r="D277">
            <v>0</v>
          </cell>
        </row>
        <row r="278">
          <cell r="C278" t="str">
            <v>Seton Hall</v>
          </cell>
          <cell r="D278">
            <v>0</v>
          </cell>
        </row>
        <row r="279">
          <cell r="C279" t="str">
            <v>Siena</v>
          </cell>
          <cell r="D279">
            <v>0</v>
          </cell>
        </row>
        <row r="280">
          <cell r="C280" t="str">
            <v>South Alabama</v>
          </cell>
          <cell r="D280">
            <v>0</v>
          </cell>
        </row>
        <row r="281">
          <cell r="C281" t="str">
            <v>South Carolina St.</v>
          </cell>
          <cell r="D281">
            <v>0</v>
          </cell>
        </row>
        <row r="282">
          <cell r="C282" t="str">
            <v>USC Upstate</v>
          </cell>
          <cell r="D282">
            <v>0</v>
          </cell>
        </row>
        <row r="283">
          <cell r="C283" t="str">
            <v>South Carolina</v>
          </cell>
          <cell r="D283">
            <v>0</v>
          </cell>
        </row>
        <row r="284">
          <cell r="C284" t="str">
            <v>South Dakota St.</v>
          </cell>
          <cell r="D284">
            <v>0</v>
          </cell>
        </row>
        <row r="285">
          <cell r="C285" t="str">
            <v>South Dakota</v>
          </cell>
          <cell r="D285">
            <v>0</v>
          </cell>
        </row>
        <row r="286">
          <cell r="C286" t="str">
            <v>South Florida</v>
          </cell>
          <cell r="D286">
            <v>0</v>
          </cell>
        </row>
        <row r="287">
          <cell r="C287" t="str">
            <v>Southeast Missouri St.</v>
          </cell>
          <cell r="D287">
            <v>0.26784648187633259</v>
          </cell>
        </row>
        <row r="288">
          <cell r="C288" t="str">
            <v>Southeastern Louisiana</v>
          </cell>
          <cell r="D288">
            <v>0</v>
          </cell>
        </row>
        <row r="289">
          <cell r="C289" t="str">
            <v>USC</v>
          </cell>
          <cell r="D289">
            <v>0</v>
          </cell>
        </row>
        <row r="290">
          <cell r="C290" t="str">
            <v>SIU Edwardsville</v>
          </cell>
          <cell r="D290">
            <v>0</v>
          </cell>
        </row>
        <row r="291">
          <cell r="C291" t="str">
            <v>Southern Illinois</v>
          </cell>
          <cell r="D291">
            <v>0</v>
          </cell>
        </row>
        <row r="292">
          <cell r="C292" t="str">
            <v>SMU</v>
          </cell>
          <cell r="D292">
            <v>0</v>
          </cell>
        </row>
        <row r="293">
          <cell r="C293" t="str">
            <v>Southern Miss</v>
          </cell>
          <cell r="D293">
            <v>0</v>
          </cell>
        </row>
        <row r="294">
          <cell r="C294" t="str">
            <v>Southern Utah</v>
          </cell>
          <cell r="D294">
            <v>0</v>
          </cell>
        </row>
        <row r="295">
          <cell r="C295" t="str">
            <v>Southern</v>
          </cell>
          <cell r="D295">
            <v>0</v>
          </cell>
        </row>
        <row r="296">
          <cell r="C296" t="str">
            <v>St. Bonaventure</v>
          </cell>
          <cell r="D296">
            <v>0</v>
          </cell>
        </row>
        <row r="297">
          <cell r="C297" t="str">
            <v>St. Francis NY</v>
          </cell>
          <cell r="D297">
            <v>0</v>
          </cell>
        </row>
        <row r="298">
          <cell r="C298" t="str">
            <v>St. John's</v>
          </cell>
          <cell r="D298">
            <v>0</v>
          </cell>
        </row>
        <row r="299">
          <cell r="C299" t="str">
            <v>Stanford</v>
          </cell>
          <cell r="D299">
            <v>0</v>
          </cell>
        </row>
        <row r="300">
          <cell r="C300" t="str">
            <v>Stephen F. Austin</v>
          </cell>
          <cell r="D300">
            <v>0</v>
          </cell>
        </row>
        <row r="301">
          <cell r="C301" t="str">
            <v>Stetson</v>
          </cell>
          <cell r="D301">
            <v>0</v>
          </cell>
        </row>
        <row r="302">
          <cell r="C302" t="str">
            <v>Stony Brook</v>
          </cell>
          <cell r="D302">
            <v>0</v>
          </cell>
        </row>
        <row r="303">
          <cell r="C303" t="str">
            <v>Syracuse</v>
          </cell>
          <cell r="D303">
            <v>0</v>
          </cell>
        </row>
        <row r="304">
          <cell r="C304" t="str">
            <v>Tarleton St.</v>
          </cell>
          <cell r="D304">
            <v>0</v>
          </cell>
        </row>
        <row r="305">
          <cell r="C305" t="str">
            <v>Temple</v>
          </cell>
          <cell r="D305">
            <v>0</v>
          </cell>
        </row>
        <row r="306">
          <cell r="C306" t="str">
            <v>Tennessee Martin</v>
          </cell>
          <cell r="D306">
            <v>0</v>
          </cell>
        </row>
        <row r="307">
          <cell r="C307" t="str">
            <v>Tennessee St.</v>
          </cell>
          <cell r="D307">
            <v>0</v>
          </cell>
        </row>
        <row r="308">
          <cell r="C308" t="str">
            <v>Tennessee Tech</v>
          </cell>
          <cell r="D308">
            <v>0</v>
          </cell>
        </row>
        <row r="309">
          <cell r="C309" t="str">
            <v>Tennessee</v>
          </cell>
          <cell r="D309">
            <v>1.3499999999999999</v>
          </cell>
        </row>
        <row r="310">
          <cell r="C310" t="str">
            <v>Texas A&amp;M Corpus Chris</v>
          </cell>
          <cell r="D310">
            <v>0</v>
          </cell>
        </row>
        <row r="311">
          <cell r="C311" t="str">
            <v>Texas A&amp;M</v>
          </cell>
          <cell r="D311">
            <v>0</v>
          </cell>
        </row>
        <row r="312">
          <cell r="C312" t="str">
            <v>UT Arlington</v>
          </cell>
          <cell r="D312">
            <v>0</v>
          </cell>
        </row>
        <row r="313">
          <cell r="C313" t="str">
            <v>TCU</v>
          </cell>
          <cell r="D313">
            <v>0</v>
          </cell>
        </row>
        <row r="314">
          <cell r="C314" t="str">
            <v>UTEP</v>
          </cell>
          <cell r="D314">
            <v>0</v>
          </cell>
        </row>
        <row r="315">
          <cell r="C315" t="str">
            <v>UT Rio Grande Valley</v>
          </cell>
          <cell r="D315">
            <v>0</v>
          </cell>
        </row>
        <row r="316">
          <cell r="C316" t="str">
            <v>UTSA</v>
          </cell>
          <cell r="D316">
            <v>0</v>
          </cell>
        </row>
        <row r="317">
          <cell r="C317" t="str">
            <v>Texas Southern</v>
          </cell>
          <cell r="D317">
            <v>0</v>
          </cell>
        </row>
        <row r="318">
          <cell r="C318" t="str">
            <v>Texas St.</v>
          </cell>
          <cell r="D318">
            <v>0</v>
          </cell>
        </row>
        <row r="319">
          <cell r="C319" t="str">
            <v>Texas Tech</v>
          </cell>
          <cell r="D319">
            <v>0</v>
          </cell>
        </row>
        <row r="320">
          <cell r="C320" t="str">
            <v>Texas</v>
          </cell>
          <cell r="D320">
            <v>0</v>
          </cell>
        </row>
        <row r="321">
          <cell r="C321" t="str">
            <v>Toledo</v>
          </cell>
          <cell r="D321">
            <v>0</v>
          </cell>
        </row>
        <row r="322">
          <cell r="C322" t="str">
            <v>Towson</v>
          </cell>
          <cell r="D322">
            <v>0</v>
          </cell>
        </row>
        <row r="323">
          <cell r="C323" t="str">
            <v>Troy</v>
          </cell>
          <cell r="D323">
            <v>0</v>
          </cell>
        </row>
        <row r="324">
          <cell r="C324" t="str">
            <v>Tulane</v>
          </cell>
          <cell r="D324">
            <v>0</v>
          </cell>
        </row>
        <row r="325">
          <cell r="C325" t="str">
            <v>Tulsa</v>
          </cell>
          <cell r="D325">
            <v>0</v>
          </cell>
        </row>
        <row r="326">
          <cell r="C326" t="str">
            <v>UC San Diego</v>
          </cell>
          <cell r="D326">
            <v>0</v>
          </cell>
        </row>
        <row r="327">
          <cell r="C327" t="str">
            <v>UCLA</v>
          </cell>
          <cell r="D327">
            <v>2.5658073270013562</v>
          </cell>
        </row>
        <row r="328">
          <cell r="C328" t="str">
            <v>Utah St.</v>
          </cell>
          <cell r="D328">
            <v>0</v>
          </cell>
        </row>
        <row r="329">
          <cell r="C329" t="str">
            <v>Utah Valley</v>
          </cell>
          <cell r="D329">
            <v>0</v>
          </cell>
        </row>
        <row r="330">
          <cell r="C330" t="str">
            <v>Utah</v>
          </cell>
          <cell r="D330">
            <v>0</v>
          </cell>
        </row>
        <row r="331">
          <cell r="C331" t="str">
            <v>Valparaiso</v>
          </cell>
          <cell r="D331">
            <v>0</v>
          </cell>
        </row>
        <row r="332">
          <cell r="C332" t="str">
            <v>Vanderbilt</v>
          </cell>
          <cell r="D332">
            <v>0</v>
          </cell>
        </row>
        <row r="333">
          <cell r="C333" t="str">
            <v>Vermont</v>
          </cell>
          <cell r="D333">
            <v>0</v>
          </cell>
        </row>
        <row r="334">
          <cell r="C334" t="str">
            <v>Villanova</v>
          </cell>
          <cell r="D334">
            <v>0</v>
          </cell>
        </row>
        <row r="335">
          <cell r="C335" t="str">
            <v>VCU</v>
          </cell>
          <cell r="D335">
            <v>0</v>
          </cell>
        </row>
        <row r="336">
          <cell r="C336" t="str">
            <v>VMI</v>
          </cell>
          <cell r="D336">
            <v>0</v>
          </cell>
        </row>
        <row r="337">
          <cell r="C337" t="str">
            <v>Virginia Tech</v>
          </cell>
          <cell r="D337">
            <v>0</v>
          </cell>
        </row>
        <row r="338">
          <cell r="C338" t="str">
            <v>Virginia</v>
          </cell>
          <cell r="D338">
            <v>0.65772749157438626</v>
          </cell>
        </row>
        <row r="339">
          <cell r="C339" t="str">
            <v>Wagner</v>
          </cell>
          <cell r="D339">
            <v>0</v>
          </cell>
        </row>
        <row r="340">
          <cell r="C340" t="str">
            <v>Wake Forest</v>
          </cell>
          <cell r="D340">
            <v>0</v>
          </cell>
        </row>
        <row r="341">
          <cell r="C341" t="str">
            <v>Washington St.</v>
          </cell>
          <cell r="D341">
            <v>0</v>
          </cell>
        </row>
        <row r="342">
          <cell r="C342" t="str">
            <v>Washington</v>
          </cell>
          <cell r="D342">
            <v>0</v>
          </cell>
        </row>
        <row r="343">
          <cell r="C343" t="str">
            <v>Weber St.</v>
          </cell>
          <cell r="D343">
            <v>0</v>
          </cell>
        </row>
        <row r="344">
          <cell r="C344" t="str">
            <v>West Virginia</v>
          </cell>
          <cell r="D344">
            <v>0.79253731343283595</v>
          </cell>
        </row>
        <row r="345">
          <cell r="C345" t="str">
            <v>Western Carolina</v>
          </cell>
          <cell r="D345">
            <v>0</v>
          </cell>
        </row>
        <row r="346">
          <cell r="C346" t="str">
            <v>Western Illinois</v>
          </cell>
          <cell r="D346">
            <v>0</v>
          </cell>
        </row>
        <row r="347">
          <cell r="C347" t="str">
            <v>Western Kentucky</v>
          </cell>
          <cell r="D347">
            <v>0</v>
          </cell>
        </row>
        <row r="348">
          <cell r="C348" t="str">
            <v>Western Michigan</v>
          </cell>
          <cell r="D348">
            <v>0</v>
          </cell>
        </row>
        <row r="349">
          <cell r="C349" t="str">
            <v>Wichita St.</v>
          </cell>
          <cell r="D349">
            <v>0</v>
          </cell>
        </row>
        <row r="350">
          <cell r="C350" t="str">
            <v>William &amp; Mary</v>
          </cell>
          <cell r="D350">
            <v>0</v>
          </cell>
        </row>
        <row r="351">
          <cell r="C351" t="str">
            <v>Winthrop</v>
          </cell>
          <cell r="D351">
            <v>0</v>
          </cell>
        </row>
        <row r="352">
          <cell r="C352" t="str">
            <v>Wisconsin</v>
          </cell>
          <cell r="D352">
            <v>0</v>
          </cell>
        </row>
        <row r="353">
          <cell r="C353" t="str">
            <v>Wofford</v>
          </cell>
          <cell r="D353">
            <v>0</v>
          </cell>
        </row>
        <row r="354">
          <cell r="C354" t="str">
            <v>Wright St.</v>
          </cell>
          <cell r="D354">
            <v>0</v>
          </cell>
        </row>
        <row r="355">
          <cell r="C355" t="str">
            <v>Wyoming</v>
          </cell>
          <cell r="D355">
            <v>0</v>
          </cell>
        </row>
        <row r="356">
          <cell r="C356" t="str">
            <v>Xavier</v>
          </cell>
          <cell r="D356">
            <v>1.8568521031207599</v>
          </cell>
        </row>
        <row r="357">
          <cell r="C357" t="str">
            <v>Yale</v>
          </cell>
          <cell r="D357">
            <v>2.2687119955776676</v>
          </cell>
        </row>
        <row r="358">
          <cell r="C358" t="str">
            <v>Youngstown St.</v>
          </cell>
          <cell r="D358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  <sheetName val="Edge Today"/>
      <sheetName val="Edge Tomorrow"/>
      <sheetName val="Today"/>
      <sheetName val="Tomorrow"/>
      <sheetName val="Today Games"/>
      <sheetName val="Tuesday"/>
      <sheetName val="Wednesday"/>
      <sheetName val="Thursday"/>
      <sheetName val="Friday"/>
      <sheetName val="Saturday"/>
      <sheetName val="Sunday"/>
      <sheetName val="Stats"/>
      <sheetName val="KenPom Dump"/>
      <sheetName val="Injuries"/>
      <sheetName val="HCA"/>
      <sheetName val="Sheet6"/>
      <sheetName val="Kelly Monday O-U"/>
      <sheetName val="Sheet7"/>
      <sheetName val="NCAA Tournament Matchups"/>
      <sheetName val="Sheet1"/>
      <sheetName val="NCAA Tournament"/>
      <sheetName val="Sheet3"/>
      <sheetName val="Elishas Bracket"/>
      <sheetName val="Sheet4"/>
      <sheetName val="Sheet10"/>
      <sheetName val="Sheet2"/>
      <sheetName val="Injury Notes"/>
      <sheetName val="Sheet14"/>
      <sheetName val="Kelly Monday"/>
      <sheetName val="Kelly Tuesday"/>
      <sheetName val="Kelly Tuesday O-U"/>
      <sheetName val="Kelly Wednesday"/>
      <sheetName val="Kelly Wednesday O-U"/>
      <sheetName val="Kelly Thursday"/>
      <sheetName val="Kelly Thursday O-U"/>
      <sheetName val="Kelly Friday"/>
      <sheetName val="Kelly Friday O-U"/>
      <sheetName val="Kelly Saturday"/>
      <sheetName val="Kelly Sunday"/>
      <sheetName val="Kelly Saturday O-U"/>
      <sheetName val="Kelly Sunday O-U"/>
      <sheetName val="Sheet8"/>
      <sheetName val="Sheet9"/>
      <sheetName val="Sheet13"/>
      <sheetName val="Sheet12"/>
      <sheetName val="Sheet22"/>
      <sheetName val="Sheet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Abilene Christian</v>
          </cell>
          <cell r="C2" t="str">
            <v>Slnd</v>
          </cell>
          <cell r="D2"/>
          <cell r="E2">
            <v>3.7000000000000028</v>
          </cell>
          <cell r="F2">
            <v>103</v>
          </cell>
          <cell r="G2">
            <v>99.3</v>
          </cell>
          <cell r="H2">
            <v>69.900000000000006</v>
          </cell>
          <cell r="I2" t="str">
            <v>+.028</v>
          </cell>
          <cell r="J2">
            <v>3</v>
          </cell>
          <cell r="K2">
            <v>0</v>
          </cell>
        </row>
        <row r="3">
          <cell r="B3" t="str">
            <v>Air Force</v>
          </cell>
          <cell r="C3" t="str">
            <v>MWC</v>
          </cell>
          <cell r="D3"/>
          <cell r="E3">
            <v>-7.7999999999999972</v>
          </cell>
          <cell r="F3">
            <v>96</v>
          </cell>
          <cell r="G3">
            <v>103.8</v>
          </cell>
          <cell r="H3">
            <v>63.2</v>
          </cell>
          <cell r="I3" t="str">
            <v>+.068</v>
          </cell>
          <cell r="J3">
            <v>4.4000000000000004</v>
          </cell>
          <cell r="K3">
            <v>0</v>
          </cell>
        </row>
        <row r="4">
          <cell r="B4" t="str">
            <v>Akron</v>
          </cell>
          <cell r="C4" t="str">
            <v>MAC</v>
          </cell>
          <cell r="D4"/>
          <cell r="E4">
            <v>3.3999999999999915</v>
          </cell>
          <cell r="F4">
            <v>106.1</v>
          </cell>
          <cell r="G4">
            <v>102.7</v>
          </cell>
          <cell r="H4">
            <v>62.1</v>
          </cell>
          <cell r="I4" t="str">
            <v>+.026</v>
          </cell>
          <cell r="J4">
            <v>3.5</v>
          </cell>
          <cell r="K4">
            <v>0</v>
          </cell>
        </row>
        <row r="5">
          <cell r="B5" t="str">
            <v>Alabama</v>
          </cell>
          <cell r="C5" t="str">
            <v>SEC</v>
          </cell>
          <cell r="D5"/>
          <cell r="E5">
            <v>17.399999999999991</v>
          </cell>
          <cell r="F5">
            <v>116.1</v>
          </cell>
          <cell r="G5">
            <v>98.7</v>
          </cell>
          <cell r="H5">
            <v>71.7</v>
          </cell>
          <cell r="I5">
            <v>-2.1999999999999999E-2</v>
          </cell>
          <cell r="J5">
            <v>3.4</v>
          </cell>
          <cell r="K5">
            <v>0</v>
          </cell>
        </row>
        <row r="6">
          <cell r="B6" t="str">
            <v>Alabama A&amp;M</v>
          </cell>
          <cell r="C6" t="str">
            <v>SWAC</v>
          </cell>
          <cell r="D6"/>
          <cell r="E6">
            <v>-13.5</v>
          </cell>
          <cell r="F6">
            <v>87.5</v>
          </cell>
          <cell r="G6">
            <v>101</v>
          </cell>
          <cell r="H6">
            <v>66.5</v>
          </cell>
          <cell r="I6" t="str">
            <v>+.034</v>
          </cell>
          <cell r="J6">
            <v>2.7</v>
          </cell>
          <cell r="K6">
            <v>0</v>
          </cell>
        </row>
        <row r="7">
          <cell r="B7" t="str">
            <v>Alabama St.</v>
          </cell>
          <cell r="C7" t="str">
            <v>SWAC</v>
          </cell>
          <cell r="D7"/>
          <cell r="E7">
            <v>-13.299999999999997</v>
          </cell>
          <cell r="F7">
            <v>97.2</v>
          </cell>
          <cell r="G7">
            <v>110.5</v>
          </cell>
          <cell r="H7">
            <v>69.400000000000006</v>
          </cell>
          <cell r="I7">
            <v>-2E-3</v>
          </cell>
          <cell r="J7">
            <v>2.8</v>
          </cell>
          <cell r="K7">
            <v>0</v>
          </cell>
        </row>
        <row r="8">
          <cell r="B8" t="str">
            <v>Albany</v>
          </cell>
          <cell r="C8" t="str">
            <v>AE</v>
          </cell>
          <cell r="D8"/>
          <cell r="E8">
            <v>-10.600000000000009</v>
          </cell>
          <cell r="F8">
            <v>92.3</v>
          </cell>
          <cell r="G8">
            <v>102.9</v>
          </cell>
          <cell r="H8">
            <v>65.099999999999994</v>
          </cell>
          <cell r="I8" t="str">
            <v>+.042</v>
          </cell>
          <cell r="J8">
            <v>2.9</v>
          </cell>
          <cell r="K8">
            <v>0</v>
          </cell>
        </row>
        <row r="9">
          <cell r="B9" t="str">
            <v>Alcorn St.</v>
          </cell>
          <cell r="C9" t="str">
            <v>SWAC</v>
          </cell>
          <cell r="D9"/>
          <cell r="E9">
            <v>-8.5</v>
          </cell>
          <cell r="F9">
            <v>97.2</v>
          </cell>
          <cell r="G9">
            <v>105.7</v>
          </cell>
          <cell r="H9">
            <v>67.7</v>
          </cell>
          <cell r="I9" t="str">
            <v>+.136</v>
          </cell>
          <cell r="J9">
            <v>2.7</v>
          </cell>
          <cell r="K9">
            <v>0</v>
          </cell>
        </row>
        <row r="10">
          <cell r="B10" t="str">
            <v>American</v>
          </cell>
          <cell r="C10" t="str">
            <v>Pat</v>
          </cell>
          <cell r="D10"/>
          <cell r="E10">
            <v>-16.299999999999997</v>
          </cell>
          <cell r="F10">
            <v>94.5</v>
          </cell>
          <cell r="G10">
            <v>110.8</v>
          </cell>
          <cell r="H10">
            <v>64.8</v>
          </cell>
          <cell r="I10" t="str">
            <v>+.003</v>
          </cell>
          <cell r="J10">
            <v>2.5</v>
          </cell>
          <cell r="K10">
            <v>0</v>
          </cell>
        </row>
        <row r="11">
          <cell r="B11" t="str">
            <v>Appalachian St.</v>
          </cell>
          <cell r="C11" t="str">
            <v>SB</v>
          </cell>
          <cell r="D11"/>
          <cell r="E11">
            <v>1.2000000000000028</v>
          </cell>
          <cell r="F11">
            <v>101.7</v>
          </cell>
          <cell r="G11">
            <v>100.5</v>
          </cell>
          <cell r="H11">
            <v>64.099999999999994</v>
          </cell>
          <cell r="I11" t="str">
            <v>+.026</v>
          </cell>
          <cell r="J11">
            <v>2.9</v>
          </cell>
          <cell r="K11">
            <v>0</v>
          </cell>
        </row>
        <row r="12">
          <cell r="B12" t="str">
            <v>Arizona</v>
          </cell>
          <cell r="C12" t="str">
            <v>P12</v>
          </cell>
          <cell r="D12"/>
          <cell r="E12">
            <v>27.199999999999989</v>
          </cell>
          <cell r="F12">
            <v>119.6</v>
          </cell>
          <cell r="G12">
            <v>92.4</v>
          </cell>
          <cell r="H12">
            <v>72.2</v>
          </cell>
          <cell r="I12" t="str">
            <v>+.046</v>
          </cell>
          <cell r="J12">
            <v>3.5</v>
          </cell>
          <cell r="K12">
            <v>0</v>
          </cell>
        </row>
        <row r="13">
          <cell r="B13" t="str">
            <v>Arizona St.</v>
          </cell>
          <cell r="C13" t="str">
            <v>P12</v>
          </cell>
          <cell r="D13"/>
          <cell r="E13">
            <v>8.2000000000000028</v>
          </cell>
          <cell r="F13">
            <v>101.4</v>
          </cell>
          <cell r="G13">
            <v>93.2</v>
          </cell>
          <cell r="H13">
            <v>67.2</v>
          </cell>
          <cell r="I13" t="str">
            <v>+.005</v>
          </cell>
          <cell r="J13">
            <v>3.6</v>
          </cell>
          <cell r="K13">
            <v>0</v>
          </cell>
        </row>
        <row r="14">
          <cell r="B14" t="str">
            <v>Arkansas</v>
          </cell>
          <cell r="C14" t="str">
            <v>SEC</v>
          </cell>
          <cell r="D14"/>
          <cell r="E14">
            <v>19</v>
          </cell>
          <cell r="F14">
            <v>111</v>
          </cell>
          <cell r="G14">
            <v>92</v>
          </cell>
          <cell r="H14">
            <v>70.599999999999994</v>
          </cell>
          <cell r="I14" t="str">
            <v>+.027</v>
          </cell>
          <cell r="J14">
            <v>4.0999999999999996</v>
          </cell>
          <cell r="K14">
            <v>0</v>
          </cell>
        </row>
        <row r="15">
          <cell r="B15" t="str">
            <v>Arkansas Pine Bluff</v>
          </cell>
          <cell r="C15" t="str">
            <v>SWAC</v>
          </cell>
          <cell r="D15"/>
          <cell r="E15">
            <v>-21.5</v>
          </cell>
          <cell r="F15">
            <v>97.9</v>
          </cell>
          <cell r="G15">
            <v>119.4</v>
          </cell>
          <cell r="H15">
            <v>67.099999999999994</v>
          </cell>
          <cell r="I15" t="str">
            <v>+.009</v>
          </cell>
          <cell r="J15">
            <v>2.5</v>
          </cell>
          <cell r="K15">
            <v>0</v>
          </cell>
        </row>
        <row r="16">
          <cell r="B16" t="str">
            <v>Arkansas St.</v>
          </cell>
          <cell r="C16" t="str">
            <v>SB</v>
          </cell>
          <cell r="D16"/>
          <cell r="E16">
            <v>-0.79999999999999716</v>
          </cell>
          <cell r="F16">
            <v>100.2</v>
          </cell>
          <cell r="G16">
            <v>101</v>
          </cell>
          <cell r="H16">
            <v>68.3</v>
          </cell>
          <cell r="I16" t="str">
            <v>+.065</v>
          </cell>
          <cell r="J16">
            <v>3.3</v>
          </cell>
          <cell r="K16">
            <v>3</v>
          </cell>
        </row>
        <row r="17">
          <cell r="B17" t="str">
            <v>Army</v>
          </cell>
          <cell r="C17" t="str">
            <v>Pat</v>
          </cell>
          <cell r="D17"/>
          <cell r="E17">
            <v>-11.200000000000003</v>
          </cell>
          <cell r="F17">
            <v>96.6</v>
          </cell>
          <cell r="G17">
            <v>107.8</v>
          </cell>
          <cell r="H17">
            <v>68.7</v>
          </cell>
          <cell r="I17" t="str">
            <v>+.025</v>
          </cell>
          <cell r="J17">
            <v>2.5</v>
          </cell>
          <cell r="K17">
            <v>0</v>
          </cell>
        </row>
        <row r="18">
          <cell r="B18" t="str">
            <v>Auburn</v>
          </cell>
          <cell r="C18" t="str">
            <v>SEC</v>
          </cell>
          <cell r="D18"/>
          <cell r="E18">
            <v>24.5</v>
          </cell>
          <cell r="F18">
            <v>113.6</v>
          </cell>
          <cell r="G18">
            <v>89.1</v>
          </cell>
          <cell r="H18">
            <v>70</v>
          </cell>
          <cell r="I18">
            <v>-3.9E-2</v>
          </cell>
          <cell r="J18">
            <v>3.6</v>
          </cell>
          <cell r="K18">
            <v>2</v>
          </cell>
        </row>
        <row r="19">
          <cell r="B19" t="str">
            <v>Austin Peay</v>
          </cell>
          <cell r="C19" t="str">
            <v>OVC</v>
          </cell>
          <cell r="D19"/>
          <cell r="E19">
            <v>-10.600000000000009</v>
          </cell>
          <cell r="F19">
            <v>95.1</v>
          </cell>
          <cell r="G19">
            <v>105.7</v>
          </cell>
          <cell r="H19">
            <v>64.599999999999994</v>
          </cell>
          <cell r="I19" t="str">
            <v>+.066</v>
          </cell>
          <cell r="J19">
            <v>2.7</v>
          </cell>
          <cell r="K19">
            <v>0</v>
          </cell>
        </row>
        <row r="20">
          <cell r="B20" t="str">
            <v>Ball St.</v>
          </cell>
          <cell r="C20" t="str">
            <v>MAC</v>
          </cell>
          <cell r="D20"/>
          <cell r="E20">
            <v>-8</v>
          </cell>
          <cell r="F20">
            <v>101.8</v>
          </cell>
          <cell r="G20">
            <v>109.8</v>
          </cell>
          <cell r="H20">
            <v>69.900000000000006</v>
          </cell>
          <cell r="I20" t="str">
            <v>+.021</v>
          </cell>
          <cell r="J20">
            <v>3</v>
          </cell>
          <cell r="K20">
            <v>0</v>
          </cell>
        </row>
        <row r="21">
          <cell r="B21" t="str">
            <v>Baylor</v>
          </cell>
          <cell r="C21" t="str">
            <v>B12</v>
          </cell>
          <cell r="D21"/>
          <cell r="E21">
            <v>26.300000000000011</v>
          </cell>
          <cell r="F21">
            <v>117.9</v>
          </cell>
          <cell r="G21">
            <v>91.6</v>
          </cell>
          <cell r="H21">
            <v>67.2</v>
          </cell>
          <cell r="I21" t="str">
            <v>+.019</v>
          </cell>
          <cell r="J21">
            <v>3.6</v>
          </cell>
          <cell r="K21">
            <v>0</v>
          </cell>
        </row>
        <row r="22">
          <cell r="B22" t="str">
            <v>Bellarmine</v>
          </cell>
          <cell r="C22" t="str">
            <v>ASun</v>
          </cell>
          <cell r="D22"/>
          <cell r="E22">
            <v>-2.3999999999999915</v>
          </cell>
          <cell r="F22">
            <v>108.2</v>
          </cell>
          <cell r="G22">
            <v>110.6</v>
          </cell>
          <cell r="H22">
            <v>61.9</v>
          </cell>
          <cell r="I22" t="str">
            <v>+.113</v>
          </cell>
          <cell r="J22">
            <v>2</v>
          </cell>
          <cell r="K22">
            <v>0</v>
          </cell>
        </row>
        <row r="23">
          <cell r="B23" t="str">
            <v>Belmont</v>
          </cell>
          <cell r="C23" t="str">
            <v>OVC</v>
          </cell>
          <cell r="D23"/>
          <cell r="E23">
            <v>10</v>
          </cell>
          <cell r="F23">
            <v>108.6</v>
          </cell>
          <cell r="G23">
            <v>98.6</v>
          </cell>
          <cell r="H23">
            <v>68.8</v>
          </cell>
          <cell r="I23" t="str">
            <v>+.077</v>
          </cell>
          <cell r="J23">
            <v>2.8</v>
          </cell>
          <cell r="K23">
            <v>0</v>
          </cell>
        </row>
        <row r="24">
          <cell r="B24" t="str">
            <v>Bethune Cookman</v>
          </cell>
          <cell r="C24" t="str">
            <v>MEAC</v>
          </cell>
          <cell r="D24"/>
          <cell r="E24">
            <v>-16.799999999999997</v>
          </cell>
          <cell r="F24">
            <v>93.2</v>
          </cell>
          <cell r="G24">
            <v>110</v>
          </cell>
          <cell r="H24">
            <v>65.7</v>
          </cell>
          <cell r="I24" t="str">
            <v>+.039</v>
          </cell>
          <cell r="J24">
            <v>3</v>
          </cell>
          <cell r="K24">
            <v>0</v>
          </cell>
        </row>
        <row r="25">
          <cell r="B25" t="str">
            <v>Binghamton</v>
          </cell>
          <cell r="C25" t="str">
            <v>AE</v>
          </cell>
          <cell r="D25"/>
          <cell r="E25">
            <v>-10.900000000000006</v>
          </cell>
          <cell r="F25">
            <v>95</v>
          </cell>
          <cell r="G25">
            <v>105.9</v>
          </cell>
          <cell r="H25">
            <v>67</v>
          </cell>
          <cell r="I25">
            <v>-4.0000000000000001E-3</v>
          </cell>
          <cell r="J25">
            <v>3.2</v>
          </cell>
          <cell r="K25">
            <v>0</v>
          </cell>
        </row>
        <row r="26">
          <cell r="B26" t="str">
            <v>Boise St.</v>
          </cell>
          <cell r="C26" t="str">
            <v>MWC</v>
          </cell>
          <cell r="D26"/>
          <cell r="E26">
            <v>16.400000000000006</v>
          </cell>
          <cell r="F26">
            <v>108.5</v>
          </cell>
          <cell r="G26">
            <v>92.1</v>
          </cell>
          <cell r="H26">
            <v>64.599999999999994</v>
          </cell>
          <cell r="I26" t="str">
            <v>+.027</v>
          </cell>
          <cell r="J26">
            <v>3.7</v>
          </cell>
          <cell r="K26">
            <v>0</v>
          </cell>
        </row>
        <row r="27">
          <cell r="B27" t="str">
            <v>Boston College</v>
          </cell>
          <cell r="C27" t="str">
            <v>ACC</v>
          </cell>
          <cell r="D27"/>
          <cell r="E27">
            <v>3.5</v>
          </cell>
          <cell r="F27">
            <v>104</v>
          </cell>
          <cell r="G27">
            <v>100.5</v>
          </cell>
          <cell r="H27">
            <v>64.900000000000006</v>
          </cell>
          <cell r="I27">
            <v>-0.08</v>
          </cell>
          <cell r="J27">
            <v>2.9</v>
          </cell>
          <cell r="K27">
            <v>0</v>
          </cell>
        </row>
        <row r="28">
          <cell r="B28" t="str">
            <v>Boston University</v>
          </cell>
          <cell r="C28" t="str">
            <v>Pat</v>
          </cell>
          <cell r="D28"/>
          <cell r="E28">
            <v>-3.2999999999999972</v>
          </cell>
          <cell r="F28">
            <v>105.8</v>
          </cell>
          <cell r="G28">
            <v>109.1</v>
          </cell>
          <cell r="H28">
            <v>65.099999999999994</v>
          </cell>
          <cell r="I28" t="str">
            <v>+.004</v>
          </cell>
          <cell r="J28">
            <v>1.8</v>
          </cell>
          <cell r="K28">
            <v>0</v>
          </cell>
        </row>
        <row r="29">
          <cell r="B29" t="str">
            <v>Bowling Green</v>
          </cell>
          <cell r="C29" t="str">
            <v>MAC</v>
          </cell>
          <cell r="D29"/>
          <cell r="E29">
            <v>-9.8999999999999915</v>
          </cell>
          <cell r="F29">
            <v>103.2</v>
          </cell>
          <cell r="G29">
            <v>113.1</v>
          </cell>
          <cell r="H29">
            <v>72.7</v>
          </cell>
          <cell r="I29">
            <v>-1.0999999999999999E-2</v>
          </cell>
          <cell r="J29">
            <v>3</v>
          </cell>
          <cell r="K29">
            <v>0</v>
          </cell>
        </row>
        <row r="30">
          <cell r="B30" t="str">
            <v>Bradley</v>
          </cell>
          <cell r="C30" t="str">
            <v>MVC</v>
          </cell>
          <cell r="D30"/>
          <cell r="E30">
            <v>8.3999999999999915</v>
          </cell>
          <cell r="F30">
            <v>105.1</v>
          </cell>
          <cell r="G30">
            <v>96.7</v>
          </cell>
          <cell r="H30">
            <v>67.2</v>
          </cell>
          <cell r="I30">
            <v>-0.09</v>
          </cell>
          <cell r="J30">
            <v>3.7</v>
          </cell>
          <cell r="K30">
            <v>0</v>
          </cell>
        </row>
        <row r="31">
          <cell r="B31" t="str">
            <v>Brown</v>
          </cell>
          <cell r="C31" t="str">
            <v>Ivy</v>
          </cell>
          <cell r="D31"/>
          <cell r="E31">
            <v>-2.8999999999999915</v>
          </cell>
          <cell r="F31">
            <v>100.4</v>
          </cell>
          <cell r="G31">
            <v>103.3</v>
          </cell>
          <cell r="H31">
            <v>67.3</v>
          </cell>
          <cell r="I31">
            <v>-4.7E-2</v>
          </cell>
          <cell r="J31">
            <v>2.5</v>
          </cell>
          <cell r="K31">
            <v>0</v>
          </cell>
        </row>
        <row r="32">
          <cell r="B32" t="str">
            <v>Bryant</v>
          </cell>
          <cell r="C32" t="str">
            <v>NEC</v>
          </cell>
          <cell r="D32"/>
          <cell r="E32">
            <v>-1</v>
          </cell>
          <cell r="F32">
            <v>104.2</v>
          </cell>
          <cell r="G32">
            <v>105.2</v>
          </cell>
          <cell r="H32">
            <v>72.2</v>
          </cell>
          <cell r="I32" t="str">
            <v>+.126</v>
          </cell>
          <cell r="J32">
            <v>2.4</v>
          </cell>
          <cell r="K32">
            <v>0</v>
          </cell>
        </row>
        <row r="33">
          <cell r="B33" t="str">
            <v>Bucknell</v>
          </cell>
          <cell r="C33" t="str">
            <v>Pat</v>
          </cell>
          <cell r="D33"/>
          <cell r="E33">
            <v>-17.299999999999997</v>
          </cell>
          <cell r="F33">
            <v>100</v>
          </cell>
          <cell r="G33">
            <v>117.3</v>
          </cell>
          <cell r="H33">
            <v>67.599999999999994</v>
          </cell>
          <cell r="I33" t="str">
            <v>+.039</v>
          </cell>
          <cell r="J33">
            <v>2.9</v>
          </cell>
          <cell r="K33">
            <v>0</v>
          </cell>
        </row>
        <row r="34">
          <cell r="B34" t="str">
            <v>Buffalo</v>
          </cell>
          <cell r="C34" t="str">
            <v>MAC</v>
          </cell>
          <cell r="D34"/>
          <cell r="E34">
            <v>3.7000000000000028</v>
          </cell>
          <cell r="F34">
            <v>107.3</v>
          </cell>
          <cell r="G34">
            <v>103.6</v>
          </cell>
          <cell r="H34">
            <v>71</v>
          </cell>
          <cell r="I34">
            <v>-3.3000000000000002E-2</v>
          </cell>
          <cell r="J34">
            <v>3.4</v>
          </cell>
          <cell r="K34">
            <v>0</v>
          </cell>
        </row>
        <row r="35">
          <cell r="B35" t="str">
            <v>Butler</v>
          </cell>
          <cell r="C35" t="str">
            <v>BE</v>
          </cell>
          <cell r="D35"/>
          <cell r="E35">
            <v>3.7999999999999972</v>
          </cell>
          <cell r="F35">
            <v>102.6</v>
          </cell>
          <cell r="G35">
            <v>98.8</v>
          </cell>
          <cell r="H35">
            <v>63.8</v>
          </cell>
          <cell r="I35" t="str">
            <v>+.008</v>
          </cell>
          <cell r="J35">
            <v>3.2</v>
          </cell>
          <cell r="K35">
            <v>0</v>
          </cell>
        </row>
        <row r="36">
          <cell r="B36" t="str">
            <v>BYU</v>
          </cell>
          <cell r="C36" t="str">
            <v>WCC</v>
          </cell>
          <cell r="D36"/>
          <cell r="E36">
            <v>13.799999999999997</v>
          </cell>
          <cell r="F36">
            <v>110.3</v>
          </cell>
          <cell r="G36">
            <v>96.5</v>
          </cell>
          <cell r="H36">
            <v>67.8</v>
          </cell>
          <cell r="I36" t="str">
            <v>+.024</v>
          </cell>
          <cell r="J36">
            <v>3.6</v>
          </cell>
          <cell r="K36">
            <v>2.5</v>
          </cell>
        </row>
        <row r="37">
          <cell r="B37" t="str">
            <v>Cal Baptist</v>
          </cell>
          <cell r="C37" t="str">
            <v>WAC</v>
          </cell>
          <cell r="D37"/>
          <cell r="E37">
            <v>-4.2000000000000028</v>
          </cell>
          <cell r="F37">
            <v>99.2</v>
          </cell>
          <cell r="G37">
            <v>103.4</v>
          </cell>
          <cell r="H37">
            <v>67.599999999999994</v>
          </cell>
          <cell r="I37" t="str">
            <v>+.001</v>
          </cell>
          <cell r="J37">
            <v>3</v>
          </cell>
          <cell r="K37">
            <v>0</v>
          </cell>
        </row>
        <row r="38">
          <cell r="B38" t="str">
            <v>Cal Poly</v>
          </cell>
          <cell r="C38" t="str">
            <v>BW</v>
          </cell>
          <cell r="D38"/>
          <cell r="E38">
            <v>-12.299999999999997</v>
          </cell>
          <cell r="F38">
            <v>93.4</v>
          </cell>
          <cell r="G38">
            <v>105.7</v>
          </cell>
          <cell r="H38">
            <v>64.599999999999994</v>
          </cell>
          <cell r="I38">
            <v>-3.4000000000000002E-2</v>
          </cell>
          <cell r="J38">
            <v>2.2999999999999998</v>
          </cell>
          <cell r="K38">
            <v>0</v>
          </cell>
        </row>
        <row r="39">
          <cell r="B39" t="str">
            <v>Cal St. Bakersfield</v>
          </cell>
          <cell r="C39" t="str">
            <v>BW</v>
          </cell>
          <cell r="D39"/>
          <cell r="E39">
            <v>-8.5999999999999943</v>
          </cell>
          <cell r="F39">
            <v>98</v>
          </cell>
          <cell r="G39">
            <v>106.6</v>
          </cell>
          <cell r="H39">
            <v>64.3</v>
          </cell>
          <cell r="I39">
            <v>-5.1999999999999998E-2</v>
          </cell>
          <cell r="J39">
            <v>2.9</v>
          </cell>
          <cell r="K39">
            <v>0</v>
          </cell>
        </row>
        <row r="40">
          <cell r="B40" t="str">
            <v>Cal St. Fullerton</v>
          </cell>
          <cell r="C40" t="str">
            <v>BW</v>
          </cell>
          <cell r="D40"/>
          <cell r="E40">
            <v>2.0999999999999943</v>
          </cell>
          <cell r="F40">
            <v>104.6</v>
          </cell>
          <cell r="G40">
            <v>102.5</v>
          </cell>
          <cell r="H40">
            <v>66</v>
          </cell>
          <cell r="I40" t="str">
            <v>+.038</v>
          </cell>
          <cell r="J40">
            <v>2.1</v>
          </cell>
          <cell r="K40">
            <v>0</v>
          </cell>
        </row>
        <row r="41">
          <cell r="B41" t="str">
            <v>Cal St. Northridge</v>
          </cell>
          <cell r="C41" t="str">
            <v>BW</v>
          </cell>
          <cell r="D41"/>
          <cell r="E41">
            <v>-15.699999999999989</v>
          </cell>
          <cell r="F41">
            <v>94.4</v>
          </cell>
          <cell r="G41">
            <v>110.1</v>
          </cell>
          <cell r="H41">
            <v>64.900000000000006</v>
          </cell>
          <cell r="I41" t="str">
            <v>+.029</v>
          </cell>
          <cell r="J41">
            <v>2.4</v>
          </cell>
          <cell r="K41">
            <v>0</v>
          </cell>
        </row>
        <row r="42">
          <cell r="B42" t="str">
            <v>California</v>
          </cell>
          <cell r="C42" t="str">
            <v>P12</v>
          </cell>
          <cell r="D42"/>
          <cell r="E42">
            <v>2.6000000000000085</v>
          </cell>
          <cell r="F42">
            <v>100.7</v>
          </cell>
          <cell r="G42">
            <v>98.1</v>
          </cell>
          <cell r="H42">
            <v>64</v>
          </cell>
          <cell r="I42">
            <v>-4.8000000000000001E-2</v>
          </cell>
          <cell r="J42">
            <v>3.7</v>
          </cell>
          <cell r="K42">
            <v>0</v>
          </cell>
        </row>
        <row r="43">
          <cell r="B43" t="str">
            <v>Campbell</v>
          </cell>
          <cell r="C43" t="str">
            <v>BSth</v>
          </cell>
          <cell r="D43"/>
          <cell r="E43">
            <v>-3.9000000000000057</v>
          </cell>
          <cell r="F43">
            <v>100.8</v>
          </cell>
          <cell r="G43">
            <v>104.7</v>
          </cell>
          <cell r="H43">
            <v>62.3</v>
          </cell>
          <cell r="I43">
            <v>-4.5999999999999999E-2</v>
          </cell>
          <cell r="J43">
            <v>3</v>
          </cell>
          <cell r="K43">
            <v>0</v>
          </cell>
        </row>
        <row r="44">
          <cell r="B44" t="str">
            <v>Canisius</v>
          </cell>
          <cell r="C44" t="str">
            <v>MAAC</v>
          </cell>
          <cell r="D44"/>
          <cell r="E44">
            <v>-8.7000000000000028</v>
          </cell>
          <cell r="F44">
            <v>97.1</v>
          </cell>
          <cell r="G44">
            <v>105.8</v>
          </cell>
          <cell r="H44">
            <v>68.099999999999994</v>
          </cell>
          <cell r="I44" t="str">
            <v>+.045</v>
          </cell>
          <cell r="J44">
            <v>1.8</v>
          </cell>
          <cell r="K44">
            <v>0</v>
          </cell>
        </row>
        <row r="45">
          <cell r="B45" t="str">
            <v>Central Arkansas</v>
          </cell>
          <cell r="C45" t="str">
            <v>Slnd</v>
          </cell>
          <cell r="D45"/>
          <cell r="E45">
            <v>-14.099999999999994</v>
          </cell>
          <cell r="F45">
            <v>98.9</v>
          </cell>
          <cell r="G45">
            <v>113</v>
          </cell>
          <cell r="H45">
            <v>71.8</v>
          </cell>
          <cell r="I45" t="str">
            <v>+.098</v>
          </cell>
          <cell r="J45">
            <v>3.3</v>
          </cell>
          <cell r="K45">
            <v>0</v>
          </cell>
        </row>
        <row r="46">
          <cell r="B46" t="str">
            <v>Central Connecticut</v>
          </cell>
          <cell r="C46" t="str">
            <v>NEC</v>
          </cell>
          <cell r="D46"/>
          <cell r="E46">
            <v>-19.800000000000011</v>
          </cell>
          <cell r="F46">
            <v>91.6</v>
          </cell>
          <cell r="G46">
            <v>111.4</v>
          </cell>
          <cell r="H46">
            <v>64.5</v>
          </cell>
          <cell r="I46" t="str">
            <v>+.032</v>
          </cell>
          <cell r="J46">
            <v>2.2999999999999998</v>
          </cell>
          <cell r="K46">
            <v>0</v>
          </cell>
        </row>
        <row r="47">
          <cell r="B47" t="str">
            <v>Central Michigan</v>
          </cell>
          <cell r="C47" t="str">
            <v>MAC</v>
          </cell>
          <cell r="D47"/>
          <cell r="E47">
            <v>-13.400000000000006</v>
          </cell>
          <cell r="F47">
            <v>96.6</v>
          </cell>
          <cell r="G47">
            <v>110</v>
          </cell>
          <cell r="H47">
            <v>67.400000000000006</v>
          </cell>
          <cell r="I47">
            <v>-1E-3</v>
          </cell>
          <cell r="J47">
            <v>2.9</v>
          </cell>
          <cell r="K47">
            <v>0</v>
          </cell>
        </row>
        <row r="48">
          <cell r="B48" t="str">
            <v>Charleston</v>
          </cell>
          <cell r="C48" t="str">
            <v>CAA</v>
          </cell>
          <cell r="D48"/>
          <cell r="E48">
            <v>1.5</v>
          </cell>
          <cell r="F48">
            <v>104.6</v>
          </cell>
          <cell r="G48">
            <v>103.1</v>
          </cell>
          <cell r="H48">
            <v>73.5</v>
          </cell>
          <cell r="I48">
            <v>-3.5000000000000003E-2</v>
          </cell>
          <cell r="J48">
            <v>3.1</v>
          </cell>
          <cell r="K48">
            <v>0</v>
          </cell>
        </row>
        <row r="49">
          <cell r="B49" t="str">
            <v>Charleston Southern</v>
          </cell>
          <cell r="C49" t="str">
            <v>BSth</v>
          </cell>
          <cell r="D49"/>
          <cell r="E49">
            <v>-20.5</v>
          </cell>
          <cell r="F49">
            <v>92.3</v>
          </cell>
          <cell r="G49">
            <v>112.8</v>
          </cell>
          <cell r="H49">
            <v>68.900000000000006</v>
          </cell>
          <cell r="I49">
            <v>-2E-3</v>
          </cell>
          <cell r="J49">
            <v>2</v>
          </cell>
          <cell r="K49">
            <v>0</v>
          </cell>
        </row>
        <row r="50">
          <cell r="B50" t="str">
            <v>Charlotte</v>
          </cell>
          <cell r="C50" t="str">
            <v>CUSA</v>
          </cell>
          <cell r="D50"/>
          <cell r="E50">
            <v>-2.5</v>
          </cell>
          <cell r="F50">
            <v>105</v>
          </cell>
          <cell r="G50">
            <v>107.5</v>
          </cell>
          <cell r="H50">
            <v>65.400000000000006</v>
          </cell>
          <cell r="I50" t="str">
            <v>+.095</v>
          </cell>
          <cell r="J50">
            <v>4</v>
          </cell>
          <cell r="K50">
            <v>0</v>
          </cell>
        </row>
        <row r="51">
          <cell r="B51" t="str">
            <v>Chattanooga</v>
          </cell>
          <cell r="C51" t="str">
            <v>SC</v>
          </cell>
          <cell r="D51"/>
          <cell r="E51">
            <v>11.200000000000003</v>
          </cell>
          <cell r="F51">
            <v>110</v>
          </cell>
          <cell r="G51">
            <v>98.8</v>
          </cell>
          <cell r="H51">
            <v>64.7</v>
          </cell>
          <cell r="I51" t="str">
            <v>+.024</v>
          </cell>
          <cell r="J51">
            <v>2.9</v>
          </cell>
          <cell r="K51">
            <v>0</v>
          </cell>
        </row>
        <row r="52">
          <cell r="B52" t="str">
            <v>Chicago St.</v>
          </cell>
          <cell r="C52" t="str">
            <v>WAC</v>
          </cell>
          <cell r="D52"/>
          <cell r="E52">
            <v>-17.399999999999991</v>
          </cell>
          <cell r="F52">
            <v>95.7</v>
          </cell>
          <cell r="G52">
            <v>113.1</v>
          </cell>
          <cell r="H52">
            <v>65.599999999999994</v>
          </cell>
          <cell r="I52" t="str">
            <v>+.040</v>
          </cell>
          <cell r="J52">
            <v>2.9</v>
          </cell>
          <cell r="K52">
            <v>0</v>
          </cell>
        </row>
        <row r="53">
          <cell r="B53" t="str">
            <v>Cincinnati</v>
          </cell>
          <cell r="C53" t="str">
            <v>Amer</v>
          </cell>
          <cell r="D53"/>
          <cell r="E53">
            <v>7.0999999999999943</v>
          </cell>
          <cell r="F53">
            <v>104.5</v>
          </cell>
          <cell r="G53">
            <v>97.4</v>
          </cell>
          <cell r="H53">
            <v>67.5</v>
          </cell>
          <cell r="I53">
            <v>-5.0999999999999997E-2</v>
          </cell>
          <cell r="J53">
            <v>3.8</v>
          </cell>
          <cell r="K53">
            <v>0</v>
          </cell>
        </row>
        <row r="54">
          <cell r="B54" t="str">
            <v>Clemson</v>
          </cell>
          <cell r="C54" t="str">
            <v>ACC</v>
          </cell>
          <cell r="D54"/>
          <cell r="E54">
            <v>10.400000000000006</v>
          </cell>
          <cell r="F54">
            <v>110</v>
          </cell>
          <cell r="G54">
            <v>99.6</v>
          </cell>
          <cell r="H54">
            <v>66.2</v>
          </cell>
          <cell r="I54">
            <v>-8.3000000000000004E-2</v>
          </cell>
          <cell r="J54">
            <v>3.9</v>
          </cell>
          <cell r="K54">
            <v>0</v>
          </cell>
        </row>
        <row r="55">
          <cell r="B55" t="str">
            <v>Cleveland St.</v>
          </cell>
          <cell r="C55" t="str">
            <v>Horz</v>
          </cell>
          <cell r="D55"/>
          <cell r="E55">
            <v>-2.5999999999999943</v>
          </cell>
          <cell r="F55">
            <v>103.7</v>
          </cell>
          <cell r="G55">
            <v>106.3</v>
          </cell>
          <cell r="H55">
            <v>67.599999999999994</v>
          </cell>
          <cell r="I55">
            <v>0</v>
          </cell>
          <cell r="J55">
            <v>2.7</v>
          </cell>
          <cell r="K55">
            <v>0</v>
          </cell>
        </row>
        <row r="56">
          <cell r="B56" t="str">
            <v>Coastal Carolina</v>
          </cell>
          <cell r="C56" t="str">
            <v>SB</v>
          </cell>
          <cell r="D56"/>
          <cell r="E56">
            <v>0.90000000000000568</v>
          </cell>
          <cell r="F56">
            <v>103.2</v>
          </cell>
          <cell r="G56">
            <v>102.3</v>
          </cell>
          <cell r="H56">
            <v>66.099999999999994</v>
          </cell>
          <cell r="I56">
            <v>-9.7000000000000003E-2</v>
          </cell>
          <cell r="J56">
            <v>3.5</v>
          </cell>
          <cell r="K56">
            <v>0</v>
          </cell>
        </row>
        <row r="57">
          <cell r="B57" t="str">
            <v>Colgate</v>
          </cell>
          <cell r="C57" t="str">
            <v>Pat</v>
          </cell>
          <cell r="D57"/>
          <cell r="E57">
            <v>4.2000000000000028</v>
          </cell>
          <cell r="F57">
            <v>108.3</v>
          </cell>
          <cell r="G57">
            <v>104.1</v>
          </cell>
          <cell r="H57">
            <v>67.3</v>
          </cell>
          <cell r="I57">
            <v>-7.0000000000000007E-2</v>
          </cell>
          <cell r="J57">
            <v>2.2000000000000002</v>
          </cell>
          <cell r="K57">
            <v>0</v>
          </cell>
        </row>
        <row r="58">
          <cell r="B58" t="str">
            <v>Colorado</v>
          </cell>
          <cell r="C58" t="str">
            <v>P12</v>
          </cell>
          <cell r="D58"/>
          <cell r="E58">
            <v>11.5</v>
          </cell>
          <cell r="F58">
            <v>106.9</v>
          </cell>
          <cell r="G58">
            <v>95.4</v>
          </cell>
          <cell r="H58">
            <v>67.3</v>
          </cell>
          <cell r="I58" t="str">
            <v>+.052</v>
          </cell>
          <cell r="J58">
            <v>4.9000000000000004</v>
          </cell>
          <cell r="K58">
            <v>0</v>
          </cell>
        </row>
        <row r="59">
          <cell r="B59" t="str">
            <v>Colorado St.</v>
          </cell>
          <cell r="C59" t="str">
            <v>MWC</v>
          </cell>
          <cell r="D59"/>
          <cell r="E59">
            <v>15.900000000000006</v>
          </cell>
          <cell r="F59">
            <v>114.2</v>
          </cell>
          <cell r="G59">
            <v>98.3</v>
          </cell>
          <cell r="H59">
            <v>65.099999999999994</v>
          </cell>
          <cell r="I59" t="str">
            <v>+.130</v>
          </cell>
          <cell r="J59">
            <v>3.9</v>
          </cell>
          <cell r="K59">
            <v>0</v>
          </cell>
        </row>
        <row r="60">
          <cell r="B60" t="str">
            <v>Columbia</v>
          </cell>
          <cell r="C60" t="str">
            <v>Ivy</v>
          </cell>
          <cell r="D60"/>
          <cell r="E60">
            <v>-21.100000000000009</v>
          </cell>
          <cell r="F60">
            <v>93.3</v>
          </cell>
          <cell r="G60">
            <v>114.4</v>
          </cell>
          <cell r="H60">
            <v>69.5</v>
          </cell>
          <cell r="I60">
            <v>-4.0000000000000001E-3</v>
          </cell>
          <cell r="J60">
            <v>2.1</v>
          </cell>
          <cell r="K60">
            <v>0</v>
          </cell>
        </row>
        <row r="61">
          <cell r="B61" t="str">
            <v>Connecticut</v>
          </cell>
          <cell r="C61" t="str">
            <v>BE</v>
          </cell>
          <cell r="D61"/>
          <cell r="E61">
            <v>19.300000000000011</v>
          </cell>
          <cell r="F61">
            <v>113.9</v>
          </cell>
          <cell r="G61">
            <v>94.6</v>
          </cell>
          <cell r="H61">
            <v>64.900000000000006</v>
          </cell>
          <cell r="I61">
            <v>-0.03</v>
          </cell>
          <cell r="J61">
            <v>4</v>
          </cell>
          <cell r="K61">
            <v>0.9</v>
          </cell>
        </row>
        <row r="62">
          <cell r="B62" t="str">
            <v>Coppin St.</v>
          </cell>
          <cell r="C62" t="str">
            <v>MEAC</v>
          </cell>
          <cell r="D62"/>
          <cell r="E62">
            <v>-11.700000000000003</v>
          </cell>
          <cell r="F62">
            <v>92.1</v>
          </cell>
          <cell r="G62">
            <v>103.8</v>
          </cell>
          <cell r="H62">
            <v>72.2</v>
          </cell>
          <cell r="I62">
            <v>-1.7000000000000001E-2</v>
          </cell>
          <cell r="J62">
            <v>2.2999999999999998</v>
          </cell>
          <cell r="K62">
            <v>0</v>
          </cell>
        </row>
        <row r="63">
          <cell r="B63" t="str">
            <v>Cornell</v>
          </cell>
          <cell r="C63" t="str">
            <v>Ivy</v>
          </cell>
          <cell r="D63"/>
          <cell r="E63">
            <v>-1.7999999999999972</v>
          </cell>
          <cell r="F63">
            <v>103.5</v>
          </cell>
          <cell r="G63">
            <v>105.3</v>
          </cell>
          <cell r="H63">
            <v>71.7</v>
          </cell>
          <cell r="I63" t="str">
            <v>+.041</v>
          </cell>
          <cell r="J63">
            <v>1.9</v>
          </cell>
          <cell r="K63">
            <v>0</v>
          </cell>
        </row>
        <row r="64">
          <cell r="B64" t="str">
            <v>Creighton</v>
          </cell>
          <cell r="C64" t="str">
            <v>BE</v>
          </cell>
          <cell r="D64"/>
          <cell r="E64">
            <v>13.5</v>
          </cell>
          <cell r="F64">
            <v>105.6</v>
          </cell>
          <cell r="G64">
            <v>92.1</v>
          </cell>
          <cell r="H64">
            <v>66.900000000000006</v>
          </cell>
          <cell r="I64" t="str">
            <v>+.090</v>
          </cell>
          <cell r="J64">
            <v>3.6</v>
          </cell>
          <cell r="K64">
            <v>0</v>
          </cell>
        </row>
        <row r="65">
          <cell r="B65" t="str">
            <v>Dartmouth</v>
          </cell>
          <cell r="C65" t="str">
            <v>Ivy</v>
          </cell>
          <cell r="D65"/>
          <cell r="E65">
            <v>-2.5</v>
          </cell>
          <cell r="F65">
            <v>98.8</v>
          </cell>
          <cell r="G65">
            <v>101.3</v>
          </cell>
          <cell r="H65">
            <v>64.599999999999994</v>
          </cell>
          <cell r="I65">
            <v>-0.122</v>
          </cell>
          <cell r="J65">
            <v>2.2000000000000002</v>
          </cell>
          <cell r="K65">
            <v>0</v>
          </cell>
        </row>
        <row r="66">
          <cell r="B66" t="str">
            <v>Davidson</v>
          </cell>
          <cell r="C66" t="str">
            <v>A10</v>
          </cell>
          <cell r="D66"/>
          <cell r="E66">
            <v>15.199999999999989</v>
          </cell>
          <cell r="F66">
            <v>117.6</v>
          </cell>
          <cell r="G66">
            <v>102.4</v>
          </cell>
          <cell r="H66">
            <v>64.599999999999994</v>
          </cell>
          <cell r="I66" t="str">
            <v>+.012</v>
          </cell>
          <cell r="J66">
            <v>3.3</v>
          </cell>
          <cell r="K66">
            <v>0</v>
          </cell>
        </row>
        <row r="67">
          <cell r="B67" t="str">
            <v>Dayton</v>
          </cell>
          <cell r="C67" t="str">
            <v>A10</v>
          </cell>
          <cell r="D67"/>
          <cell r="E67">
            <v>13.200000000000003</v>
          </cell>
          <cell r="F67">
            <v>108.9</v>
          </cell>
          <cell r="G67">
            <v>95.7</v>
          </cell>
          <cell r="H67">
            <v>63</v>
          </cell>
          <cell r="I67">
            <v>-2.5000000000000001E-2</v>
          </cell>
          <cell r="J67">
            <v>3.8</v>
          </cell>
          <cell r="K67">
            <v>0</v>
          </cell>
        </row>
        <row r="68">
          <cell r="B68" t="str">
            <v>Delaware</v>
          </cell>
          <cell r="C68" t="str">
            <v>CAA</v>
          </cell>
          <cell r="D68"/>
          <cell r="E68">
            <v>2.2999999999999972</v>
          </cell>
          <cell r="F68">
            <v>106.8</v>
          </cell>
          <cell r="G68">
            <v>104.5</v>
          </cell>
          <cell r="H68">
            <v>66.7</v>
          </cell>
          <cell r="I68" t="str">
            <v>+.023</v>
          </cell>
          <cell r="J68">
            <v>2.7</v>
          </cell>
          <cell r="K68">
            <v>0</v>
          </cell>
        </row>
        <row r="69">
          <cell r="B69" t="str">
            <v>Delaware St.</v>
          </cell>
          <cell r="C69" t="str">
            <v>MEAC</v>
          </cell>
          <cell r="D69"/>
          <cell r="E69">
            <v>-24.299999999999997</v>
          </cell>
          <cell r="F69">
            <v>86.3</v>
          </cell>
          <cell r="G69">
            <v>110.6</v>
          </cell>
          <cell r="H69">
            <v>68.400000000000006</v>
          </cell>
          <cell r="I69">
            <v>-0.11799999999999999</v>
          </cell>
          <cell r="J69">
            <v>2.5</v>
          </cell>
          <cell r="K69">
            <v>0</v>
          </cell>
        </row>
        <row r="70">
          <cell r="B70" t="str">
            <v>Denver</v>
          </cell>
          <cell r="C70" t="str">
            <v>Sum</v>
          </cell>
          <cell r="D70"/>
          <cell r="E70">
            <v>-10.5</v>
          </cell>
          <cell r="F70">
            <v>100.3</v>
          </cell>
          <cell r="G70">
            <v>110.8</v>
          </cell>
          <cell r="H70">
            <v>66.3</v>
          </cell>
          <cell r="I70">
            <v>-4.5999999999999999E-2</v>
          </cell>
          <cell r="J70">
            <v>3.7</v>
          </cell>
          <cell r="K70">
            <v>0</v>
          </cell>
        </row>
        <row r="71">
          <cell r="B71" t="str">
            <v>DePaul</v>
          </cell>
          <cell r="C71" t="str">
            <v>BE</v>
          </cell>
          <cell r="D71"/>
          <cell r="E71">
            <v>6.7000000000000028</v>
          </cell>
          <cell r="F71">
            <v>107</v>
          </cell>
          <cell r="G71">
            <v>100.3</v>
          </cell>
          <cell r="H71">
            <v>68.7</v>
          </cell>
          <cell r="I71">
            <v>-2.5000000000000001E-2</v>
          </cell>
          <cell r="J71">
            <v>2.7</v>
          </cell>
          <cell r="K71">
            <v>2.4</v>
          </cell>
        </row>
        <row r="72">
          <cell r="B72" t="str">
            <v>Detroit Mercy</v>
          </cell>
          <cell r="C72" t="str">
            <v>Horz</v>
          </cell>
          <cell r="D72"/>
          <cell r="E72">
            <v>-5</v>
          </cell>
          <cell r="F72">
            <v>105.6</v>
          </cell>
          <cell r="G72">
            <v>110.6</v>
          </cell>
          <cell r="H72">
            <v>64.7</v>
          </cell>
          <cell r="I72">
            <v>-1.4999999999999999E-2</v>
          </cell>
          <cell r="J72">
            <v>3.1</v>
          </cell>
          <cell r="K72">
            <v>0</v>
          </cell>
        </row>
        <row r="73">
          <cell r="B73" t="str">
            <v>Dixie St.</v>
          </cell>
          <cell r="C73" t="str">
            <v>WAC</v>
          </cell>
          <cell r="D73"/>
          <cell r="E73">
            <v>-9.0999999999999943</v>
          </cell>
          <cell r="F73">
            <v>95.9</v>
          </cell>
          <cell r="G73">
            <v>105</v>
          </cell>
          <cell r="H73">
            <v>71.3</v>
          </cell>
          <cell r="I73" t="str">
            <v>+.032</v>
          </cell>
          <cell r="J73">
            <v>2</v>
          </cell>
          <cell r="K73">
            <v>0</v>
          </cell>
        </row>
        <row r="74">
          <cell r="B74" t="str">
            <v>Drake</v>
          </cell>
          <cell r="C74" t="str">
            <v>MVC</v>
          </cell>
          <cell r="D74"/>
          <cell r="E74">
            <v>9.8000000000000114</v>
          </cell>
          <cell r="F74">
            <v>108.4</v>
          </cell>
          <cell r="G74">
            <v>98.6</v>
          </cell>
          <cell r="H74">
            <v>66.099999999999994</v>
          </cell>
          <cell r="I74" t="str">
            <v>+.012</v>
          </cell>
          <cell r="J74">
            <v>4</v>
          </cell>
          <cell r="K74">
            <v>0</v>
          </cell>
        </row>
        <row r="75">
          <cell r="B75" t="str">
            <v>Drexel</v>
          </cell>
          <cell r="C75" t="str">
            <v>CAA</v>
          </cell>
          <cell r="D75"/>
          <cell r="E75">
            <v>1</v>
          </cell>
          <cell r="F75">
            <v>104.5</v>
          </cell>
          <cell r="G75">
            <v>103.5</v>
          </cell>
          <cell r="H75">
            <v>66.400000000000006</v>
          </cell>
          <cell r="I75">
            <v>-6.3E-2</v>
          </cell>
          <cell r="J75">
            <v>3</v>
          </cell>
          <cell r="K75">
            <v>0</v>
          </cell>
        </row>
        <row r="76">
          <cell r="B76" t="str">
            <v>Duke</v>
          </cell>
          <cell r="C76" t="str">
            <v>ACC</v>
          </cell>
          <cell r="D76"/>
          <cell r="E76">
            <v>23.800000000000011</v>
          </cell>
          <cell r="F76">
            <v>119.4</v>
          </cell>
          <cell r="G76">
            <v>95.6</v>
          </cell>
          <cell r="H76">
            <v>67.400000000000006</v>
          </cell>
          <cell r="I76">
            <v>-1.0999999999999999E-2</v>
          </cell>
          <cell r="J76">
            <v>3.6</v>
          </cell>
          <cell r="K76">
            <v>5.2</v>
          </cell>
        </row>
        <row r="77">
          <cell r="B77" t="str">
            <v>Duquesne</v>
          </cell>
          <cell r="C77" t="str">
            <v>A10</v>
          </cell>
          <cell r="D77"/>
          <cell r="E77">
            <v>-10</v>
          </cell>
          <cell r="F77">
            <v>98.9</v>
          </cell>
          <cell r="G77">
            <v>108.9</v>
          </cell>
          <cell r="H77">
            <v>65.8</v>
          </cell>
          <cell r="I77">
            <v>-4.7E-2</v>
          </cell>
          <cell r="J77">
            <v>3</v>
          </cell>
          <cell r="K77">
            <v>0</v>
          </cell>
        </row>
        <row r="78">
          <cell r="B78" t="str">
            <v>East Carolina</v>
          </cell>
          <cell r="C78" t="str">
            <v>Amer</v>
          </cell>
          <cell r="D78"/>
          <cell r="E78">
            <v>-1</v>
          </cell>
          <cell r="F78">
            <v>102.8</v>
          </cell>
          <cell r="G78">
            <v>103.8</v>
          </cell>
          <cell r="H78">
            <v>67.5</v>
          </cell>
          <cell r="I78" t="str">
            <v>+.074</v>
          </cell>
          <cell r="J78">
            <v>3.2</v>
          </cell>
          <cell r="K78">
            <v>0</v>
          </cell>
        </row>
        <row r="79">
          <cell r="B79" t="str">
            <v>East Tennessee St.</v>
          </cell>
          <cell r="C79" t="str">
            <v>SC</v>
          </cell>
          <cell r="D79"/>
          <cell r="E79">
            <v>-1.2999999999999972</v>
          </cell>
          <cell r="F79">
            <v>107.9</v>
          </cell>
          <cell r="G79">
            <v>109.2</v>
          </cell>
          <cell r="H79">
            <v>65.3</v>
          </cell>
          <cell r="I79" t="str">
            <v>+.021</v>
          </cell>
          <cell r="J79">
            <v>2.8</v>
          </cell>
          <cell r="K79">
            <v>0</v>
          </cell>
        </row>
        <row r="80">
          <cell r="B80" t="str">
            <v>Eastern Illinois</v>
          </cell>
          <cell r="C80" t="str">
            <v>OVC</v>
          </cell>
          <cell r="D80"/>
          <cell r="E80">
            <v>-25.400000000000006</v>
          </cell>
          <cell r="F80">
            <v>83.5</v>
          </cell>
          <cell r="G80">
            <v>108.9</v>
          </cell>
          <cell r="H80">
            <v>64.7</v>
          </cell>
          <cell r="I80">
            <v>0</v>
          </cell>
          <cell r="J80">
            <v>2.8</v>
          </cell>
          <cell r="K80">
            <v>0</v>
          </cell>
        </row>
        <row r="81">
          <cell r="B81" t="str">
            <v>Eastern Kentucky</v>
          </cell>
          <cell r="C81" t="str">
            <v>OVC</v>
          </cell>
          <cell r="D81"/>
          <cell r="E81">
            <v>-7.8999999999999915</v>
          </cell>
          <cell r="F81">
            <v>101.4</v>
          </cell>
          <cell r="G81">
            <v>109.3</v>
          </cell>
          <cell r="H81">
            <v>70.8</v>
          </cell>
          <cell r="I81">
            <v>-0.12</v>
          </cell>
          <cell r="J81">
            <v>2.4</v>
          </cell>
          <cell r="K81">
            <v>0</v>
          </cell>
        </row>
        <row r="82">
          <cell r="B82" t="str">
            <v>Eastern Michigan</v>
          </cell>
          <cell r="C82" t="str">
            <v>MAC</v>
          </cell>
          <cell r="D82"/>
          <cell r="E82">
            <v>-13.300000000000011</v>
          </cell>
          <cell r="F82">
            <v>94.1</v>
          </cell>
          <cell r="G82">
            <v>107.4</v>
          </cell>
          <cell r="H82">
            <v>69.099999999999994</v>
          </cell>
          <cell r="I82" t="str">
            <v>+.025</v>
          </cell>
          <cell r="J82">
            <v>3.4</v>
          </cell>
          <cell r="K82">
            <v>0</v>
          </cell>
        </row>
        <row r="83">
          <cell r="B83" t="str">
            <v>Eastern Washington</v>
          </cell>
          <cell r="C83" t="str">
            <v>BSky</v>
          </cell>
          <cell r="D83"/>
          <cell r="E83">
            <v>-3.9000000000000057</v>
          </cell>
          <cell r="F83">
            <v>104</v>
          </cell>
          <cell r="G83">
            <v>107.9</v>
          </cell>
          <cell r="H83">
            <v>69.3</v>
          </cell>
          <cell r="I83" t="str">
            <v>+.006</v>
          </cell>
          <cell r="J83">
            <v>2.6</v>
          </cell>
          <cell r="K83">
            <v>0</v>
          </cell>
        </row>
        <row r="84">
          <cell r="B84" t="str">
            <v>Elon</v>
          </cell>
          <cell r="C84" t="str">
            <v>CAA</v>
          </cell>
          <cell r="D84"/>
          <cell r="E84">
            <v>-7.4000000000000057</v>
          </cell>
          <cell r="F84">
            <v>99.8</v>
          </cell>
          <cell r="G84">
            <v>107.2</v>
          </cell>
          <cell r="H84">
            <v>65.7</v>
          </cell>
          <cell r="I84">
            <v>-5.5E-2</v>
          </cell>
          <cell r="J84">
            <v>2.6</v>
          </cell>
          <cell r="K84">
            <v>0</v>
          </cell>
        </row>
        <row r="85">
          <cell r="B85" t="str">
            <v>Evansville</v>
          </cell>
          <cell r="C85" t="str">
            <v>MVC</v>
          </cell>
          <cell r="D85"/>
          <cell r="E85">
            <v>-13.799999999999997</v>
          </cell>
          <cell r="F85">
            <v>93</v>
          </cell>
          <cell r="G85">
            <v>106.8</v>
          </cell>
          <cell r="H85">
            <v>64</v>
          </cell>
          <cell r="I85">
            <v>-6.5000000000000002E-2</v>
          </cell>
          <cell r="J85">
            <v>3.9</v>
          </cell>
          <cell r="K85">
            <v>0</v>
          </cell>
        </row>
        <row r="86">
          <cell r="B86" t="str">
            <v>Fairfield</v>
          </cell>
          <cell r="C86" t="str">
            <v>MAAC</v>
          </cell>
          <cell r="D86"/>
          <cell r="E86">
            <v>-3.7999999999999972</v>
          </cell>
          <cell r="F86">
            <v>100.3</v>
          </cell>
          <cell r="G86">
            <v>104.1</v>
          </cell>
          <cell r="H86">
            <v>64.2</v>
          </cell>
          <cell r="I86">
            <v>-7.1999999999999995E-2</v>
          </cell>
          <cell r="J86">
            <v>2.6</v>
          </cell>
          <cell r="K86">
            <v>0</v>
          </cell>
        </row>
        <row r="87">
          <cell r="B87" t="str">
            <v>Fairleigh Dickinson</v>
          </cell>
          <cell r="C87" t="str">
            <v>NEC</v>
          </cell>
          <cell r="D87"/>
          <cell r="E87">
            <v>-19.899999999999991</v>
          </cell>
          <cell r="F87">
            <v>94.9</v>
          </cell>
          <cell r="G87">
            <v>114.8</v>
          </cell>
          <cell r="H87">
            <v>69.5</v>
          </cell>
          <cell r="I87">
            <v>-5.0999999999999997E-2</v>
          </cell>
          <cell r="J87">
            <v>1.7</v>
          </cell>
          <cell r="K87">
            <v>0</v>
          </cell>
        </row>
        <row r="88">
          <cell r="B88" t="str">
            <v>FIU</v>
          </cell>
          <cell r="C88" t="str">
            <v>CUSA</v>
          </cell>
          <cell r="D88"/>
          <cell r="E88">
            <v>-8.7999999999999972</v>
          </cell>
          <cell r="F88">
            <v>97.5</v>
          </cell>
          <cell r="G88">
            <v>106.3</v>
          </cell>
          <cell r="H88">
            <v>66.599999999999994</v>
          </cell>
          <cell r="I88" t="str">
            <v>+.050</v>
          </cell>
          <cell r="J88">
            <v>2.9</v>
          </cell>
          <cell r="K88">
            <v>0</v>
          </cell>
        </row>
        <row r="89">
          <cell r="B89" t="str">
            <v>Florida</v>
          </cell>
          <cell r="C89" t="str">
            <v>SEC</v>
          </cell>
          <cell r="D89"/>
          <cell r="E89">
            <v>13.400000000000006</v>
          </cell>
          <cell r="F89">
            <v>111.4</v>
          </cell>
          <cell r="G89">
            <v>98</v>
          </cell>
          <cell r="H89">
            <v>64.900000000000006</v>
          </cell>
          <cell r="I89">
            <v>-2.5999999999999999E-2</v>
          </cell>
          <cell r="J89">
            <v>3.4</v>
          </cell>
          <cell r="K89">
            <v>0</v>
          </cell>
        </row>
        <row r="90">
          <cell r="B90" t="str">
            <v>Florida A&amp;M</v>
          </cell>
          <cell r="C90" t="str">
            <v>MEAC</v>
          </cell>
          <cell r="D90"/>
          <cell r="E90">
            <v>-12.799999999999997</v>
          </cell>
          <cell r="F90">
            <v>95</v>
          </cell>
          <cell r="G90">
            <v>107.8</v>
          </cell>
          <cell r="H90">
            <v>65.400000000000006</v>
          </cell>
          <cell r="I90" t="str">
            <v>+.097</v>
          </cell>
          <cell r="J90">
            <v>3</v>
          </cell>
          <cell r="K90">
            <v>0</v>
          </cell>
        </row>
        <row r="91">
          <cell r="B91" t="str">
            <v>Florida Atlantic</v>
          </cell>
          <cell r="C91" t="str">
            <v>CUSA</v>
          </cell>
          <cell r="D91"/>
          <cell r="E91">
            <v>3.8999999999999915</v>
          </cell>
          <cell r="F91">
            <v>106.3</v>
          </cell>
          <cell r="G91">
            <v>102.4</v>
          </cell>
          <cell r="H91">
            <v>67.3</v>
          </cell>
          <cell r="I91">
            <v>-9.5000000000000001E-2</v>
          </cell>
          <cell r="J91">
            <v>2.6</v>
          </cell>
          <cell r="K91">
            <v>0</v>
          </cell>
        </row>
        <row r="92">
          <cell r="B92" t="str">
            <v>Florida Gulf Coast</v>
          </cell>
          <cell r="C92" t="str">
            <v>ASun</v>
          </cell>
          <cell r="D92"/>
          <cell r="E92">
            <v>-3.1000000000000085</v>
          </cell>
          <cell r="F92">
            <v>104.3</v>
          </cell>
          <cell r="G92">
            <v>107.4</v>
          </cell>
          <cell r="H92">
            <v>69.7</v>
          </cell>
          <cell r="I92" t="str">
            <v>+.077</v>
          </cell>
          <cell r="J92">
            <v>3.3</v>
          </cell>
          <cell r="K92">
            <v>0</v>
          </cell>
        </row>
        <row r="93">
          <cell r="B93" t="str">
            <v>Florida St.</v>
          </cell>
          <cell r="C93" t="str">
            <v>ACC</v>
          </cell>
          <cell r="D93"/>
          <cell r="E93">
            <v>5.3000000000000114</v>
          </cell>
          <cell r="F93">
            <v>104.9</v>
          </cell>
          <cell r="G93">
            <v>99.6</v>
          </cell>
          <cell r="H93">
            <v>67.8</v>
          </cell>
          <cell r="I93" t="str">
            <v>+.075</v>
          </cell>
          <cell r="J93">
            <v>3.5</v>
          </cell>
          <cell r="K93">
            <v>0</v>
          </cell>
        </row>
        <row r="94">
          <cell r="B94" t="str">
            <v>Fordham</v>
          </cell>
          <cell r="C94" t="str">
            <v>A10</v>
          </cell>
          <cell r="D94"/>
          <cell r="E94">
            <v>-0.59999999999999432</v>
          </cell>
          <cell r="F94">
            <v>94.7</v>
          </cell>
          <cell r="G94">
            <v>95.3</v>
          </cell>
          <cell r="H94">
            <v>67.599999999999994</v>
          </cell>
          <cell r="I94" t="str">
            <v>+.017</v>
          </cell>
          <cell r="J94">
            <v>3</v>
          </cell>
          <cell r="K94">
            <v>0</v>
          </cell>
        </row>
        <row r="95">
          <cell r="B95" t="str">
            <v>Fresno St.</v>
          </cell>
          <cell r="C95" t="str">
            <v>MWC</v>
          </cell>
          <cell r="D95"/>
          <cell r="E95">
            <v>11.699999999999989</v>
          </cell>
          <cell r="F95">
            <v>105.1</v>
          </cell>
          <cell r="G95">
            <v>93.4</v>
          </cell>
          <cell r="H95">
            <v>60.8</v>
          </cell>
          <cell r="I95">
            <v>-7.6999999999999999E-2</v>
          </cell>
          <cell r="J95">
            <v>3.2</v>
          </cell>
          <cell r="K95">
            <v>0</v>
          </cell>
        </row>
        <row r="96">
          <cell r="B96" t="str">
            <v>Furman</v>
          </cell>
          <cell r="C96" t="str">
            <v>SC</v>
          </cell>
          <cell r="D96"/>
          <cell r="E96">
            <v>10.800000000000011</v>
          </cell>
          <cell r="F96">
            <v>113.9</v>
          </cell>
          <cell r="G96">
            <v>103.1</v>
          </cell>
          <cell r="H96">
            <v>64.8</v>
          </cell>
          <cell r="I96">
            <v>-7.1999999999999995E-2</v>
          </cell>
          <cell r="J96">
            <v>3.6</v>
          </cell>
          <cell r="K96">
            <v>0</v>
          </cell>
        </row>
        <row r="97">
          <cell r="B97" t="str">
            <v>Gardner Webb</v>
          </cell>
          <cell r="C97" t="str">
            <v>BSth</v>
          </cell>
          <cell r="D97"/>
          <cell r="E97">
            <v>-0.20000000000000284</v>
          </cell>
          <cell r="F97">
            <v>96.6</v>
          </cell>
          <cell r="G97">
            <v>96.8</v>
          </cell>
          <cell r="H97">
            <v>67.400000000000006</v>
          </cell>
          <cell r="I97">
            <v>-2.9000000000000001E-2</v>
          </cell>
          <cell r="J97">
            <v>2.5</v>
          </cell>
          <cell r="K97">
            <v>0</v>
          </cell>
        </row>
        <row r="98">
          <cell r="B98" t="str">
            <v>George Mason</v>
          </cell>
          <cell r="C98" t="str">
            <v>A10</v>
          </cell>
          <cell r="D98"/>
          <cell r="E98">
            <v>4.7000000000000028</v>
          </cell>
          <cell r="F98">
            <v>105.9</v>
          </cell>
          <cell r="G98">
            <v>101.2</v>
          </cell>
          <cell r="H98">
            <v>64.7</v>
          </cell>
          <cell r="I98">
            <v>-0.108</v>
          </cell>
          <cell r="J98">
            <v>2.9</v>
          </cell>
          <cell r="K98">
            <v>0</v>
          </cell>
        </row>
        <row r="99">
          <cell r="B99" t="str">
            <v>George Washington</v>
          </cell>
          <cell r="C99" t="str">
            <v>A10</v>
          </cell>
          <cell r="D99"/>
          <cell r="E99">
            <v>-4.5</v>
          </cell>
          <cell r="F99">
            <v>99.5</v>
          </cell>
          <cell r="G99">
            <v>104</v>
          </cell>
          <cell r="H99">
            <v>68.8</v>
          </cell>
          <cell r="I99" t="str">
            <v>+.043</v>
          </cell>
          <cell r="J99">
            <v>3.5</v>
          </cell>
          <cell r="K99">
            <v>0</v>
          </cell>
        </row>
        <row r="100">
          <cell r="B100" t="str">
            <v>Georgetown</v>
          </cell>
          <cell r="C100" t="str">
            <v>BE</v>
          </cell>
          <cell r="D100"/>
          <cell r="E100">
            <v>-0.59999999999999432</v>
          </cell>
          <cell r="F100">
            <v>104.9</v>
          </cell>
          <cell r="G100">
            <v>105.5</v>
          </cell>
          <cell r="H100">
            <v>70</v>
          </cell>
          <cell r="I100">
            <v>-0.11</v>
          </cell>
          <cell r="J100">
            <v>3.1</v>
          </cell>
          <cell r="K100">
            <v>0</v>
          </cell>
        </row>
        <row r="101">
          <cell r="B101" t="str">
            <v>Georgia</v>
          </cell>
          <cell r="C101" t="str">
            <v>SEC</v>
          </cell>
          <cell r="D101"/>
          <cell r="E101">
            <v>-4</v>
          </cell>
          <cell r="F101">
            <v>106.8</v>
          </cell>
          <cell r="G101">
            <v>110.8</v>
          </cell>
          <cell r="H101">
            <v>68.5</v>
          </cell>
          <cell r="I101">
            <v>-2.4E-2</v>
          </cell>
          <cell r="J101">
            <v>3.7</v>
          </cell>
          <cell r="K101">
            <v>0</v>
          </cell>
        </row>
        <row r="102">
          <cell r="B102" t="str">
            <v>Georgia Southern</v>
          </cell>
          <cell r="C102" t="str">
            <v>SB</v>
          </cell>
          <cell r="D102"/>
          <cell r="E102">
            <v>-7</v>
          </cell>
          <cell r="F102">
            <v>96.3</v>
          </cell>
          <cell r="G102">
            <v>103.3</v>
          </cell>
          <cell r="H102">
            <v>66</v>
          </cell>
          <cell r="I102" t="str">
            <v>+.038</v>
          </cell>
          <cell r="J102">
            <v>3.2</v>
          </cell>
          <cell r="K102">
            <v>0</v>
          </cell>
        </row>
        <row r="103">
          <cell r="B103" t="str">
            <v>Georgia St.</v>
          </cell>
          <cell r="C103" t="str">
            <v>SB</v>
          </cell>
          <cell r="D103"/>
          <cell r="E103">
            <v>1.7999999999999972</v>
          </cell>
          <cell r="F103">
            <v>101.5</v>
          </cell>
          <cell r="G103">
            <v>99.7</v>
          </cell>
          <cell r="H103">
            <v>67.099999999999994</v>
          </cell>
          <cell r="I103" t="str">
            <v>+.062</v>
          </cell>
          <cell r="J103">
            <v>3.4</v>
          </cell>
          <cell r="K103">
            <v>0</v>
          </cell>
        </row>
        <row r="104">
          <cell r="B104" t="str">
            <v>Georgia Tech</v>
          </cell>
          <cell r="C104" t="str">
            <v>ACC</v>
          </cell>
          <cell r="D104"/>
          <cell r="E104">
            <v>0.20000000000000284</v>
          </cell>
          <cell r="F104">
            <v>100</v>
          </cell>
          <cell r="G104">
            <v>99.8</v>
          </cell>
          <cell r="H104">
            <v>68</v>
          </cell>
          <cell r="I104">
            <v>-2.1000000000000001E-2</v>
          </cell>
          <cell r="J104">
            <v>3.2</v>
          </cell>
          <cell r="K104">
            <v>0</v>
          </cell>
        </row>
        <row r="105">
          <cell r="B105" t="str">
            <v>Gonzaga</v>
          </cell>
          <cell r="C105" t="str">
            <v>WCC</v>
          </cell>
          <cell r="D105"/>
          <cell r="E105">
            <v>33</v>
          </cell>
          <cell r="F105">
            <v>121.8</v>
          </cell>
          <cell r="G105">
            <v>88.8</v>
          </cell>
          <cell r="H105">
            <v>72.5</v>
          </cell>
          <cell r="I105">
            <v>-3.7999999999999999E-2</v>
          </cell>
          <cell r="J105">
            <v>2.9</v>
          </cell>
          <cell r="K105">
            <v>0</v>
          </cell>
        </row>
        <row r="106">
          <cell r="B106" t="str">
            <v>Grambling St.</v>
          </cell>
          <cell r="C106" t="str">
            <v>SWAC</v>
          </cell>
          <cell r="D106"/>
          <cell r="E106">
            <v>-12.400000000000006</v>
          </cell>
          <cell r="F106">
            <v>93.8</v>
          </cell>
          <cell r="G106">
            <v>106.2</v>
          </cell>
          <cell r="H106">
            <v>69.2</v>
          </cell>
          <cell r="I106" t="str">
            <v>+.034</v>
          </cell>
          <cell r="J106">
            <v>2.1</v>
          </cell>
          <cell r="K106">
            <v>0</v>
          </cell>
        </row>
        <row r="107">
          <cell r="B107" t="str">
            <v>Grand Canyon</v>
          </cell>
          <cell r="C107" t="str">
            <v>WAC</v>
          </cell>
          <cell r="D107"/>
          <cell r="E107">
            <v>8.4000000000000057</v>
          </cell>
          <cell r="F107">
            <v>104.9</v>
          </cell>
          <cell r="G107">
            <v>96.5</v>
          </cell>
          <cell r="H107">
            <v>65.400000000000006</v>
          </cell>
          <cell r="I107" t="str">
            <v>+.009</v>
          </cell>
          <cell r="J107">
            <v>3.2</v>
          </cell>
          <cell r="K107">
            <v>0</v>
          </cell>
        </row>
        <row r="108">
          <cell r="B108" t="str">
            <v>Green Bay</v>
          </cell>
          <cell r="C108" t="str">
            <v>Horz</v>
          </cell>
          <cell r="D108"/>
          <cell r="E108">
            <v>-18.5</v>
          </cell>
          <cell r="F108">
            <v>92.1</v>
          </cell>
          <cell r="G108">
            <v>110.6</v>
          </cell>
          <cell r="H108">
            <v>64.599999999999994</v>
          </cell>
          <cell r="I108">
            <v>-0.11600000000000001</v>
          </cell>
          <cell r="J108">
            <v>3.1</v>
          </cell>
          <cell r="K108">
            <v>0</v>
          </cell>
        </row>
        <row r="109">
          <cell r="B109" t="str">
            <v>Hampton</v>
          </cell>
          <cell r="C109" t="str">
            <v>BSth</v>
          </cell>
          <cell r="D109"/>
          <cell r="E109">
            <v>-15.299999999999997</v>
          </cell>
          <cell r="F109">
            <v>90.7</v>
          </cell>
          <cell r="G109">
            <v>106</v>
          </cell>
          <cell r="H109">
            <v>69.099999999999994</v>
          </cell>
          <cell r="I109" t="str">
            <v>+.070</v>
          </cell>
          <cell r="J109">
            <v>3.2</v>
          </cell>
          <cell r="K109">
            <v>0</v>
          </cell>
        </row>
        <row r="110">
          <cell r="B110" t="str">
            <v>Hartford</v>
          </cell>
          <cell r="C110" t="str">
            <v>AE</v>
          </cell>
          <cell r="D110"/>
          <cell r="E110">
            <v>-10.100000000000009</v>
          </cell>
          <cell r="F110">
            <v>101.3</v>
          </cell>
          <cell r="G110">
            <v>111.4</v>
          </cell>
          <cell r="H110">
            <v>67.099999999999994</v>
          </cell>
          <cell r="I110">
            <v>-0.05</v>
          </cell>
          <cell r="J110">
            <v>2</v>
          </cell>
          <cell r="K110">
            <v>0</v>
          </cell>
        </row>
        <row r="111">
          <cell r="B111" t="str">
            <v>Harvard</v>
          </cell>
          <cell r="C111" t="str">
            <v>Ivy</v>
          </cell>
          <cell r="D111"/>
          <cell r="E111">
            <v>-4.7999999999999972</v>
          </cell>
          <cell r="F111">
            <v>97.9</v>
          </cell>
          <cell r="G111">
            <v>102.7</v>
          </cell>
          <cell r="H111">
            <v>67.099999999999994</v>
          </cell>
          <cell r="I111">
            <v>-4.4999999999999998E-2</v>
          </cell>
          <cell r="J111">
            <v>2.6</v>
          </cell>
          <cell r="K111">
            <v>0</v>
          </cell>
        </row>
        <row r="112">
          <cell r="B112" t="str">
            <v>Hawaii</v>
          </cell>
          <cell r="C112" t="str">
            <v>BW</v>
          </cell>
          <cell r="D112"/>
          <cell r="E112">
            <v>0.59999999999999432</v>
          </cell>
          <cell r="F112">
            <v>102</v>
          </cell>
          <cell r="G112">
            <v>101.4</v>
          </cell>
          <cell r="H112">
            <v>65.099999999999994</v>
          </cell>
          <cell r="I112">
            <v>-0.01</v>
          </cell>
          <cell r="J112">
            <v>2.7</v>
          </cell>
          <cell r="K112">
            <v>0</v>
          </cell>
        </row>
        <row r="113">
          <cell r="B113" t="str">
            <v>High Point</v>
          </cell>
          <cell r="C113" t="str">
            <v>BSth</v>
          </cell>
          <cell r="D113"/>
          <cell r="E113">
            <v>-6.5999999999999943</v>
          </cell>
          <cell r="F113">
            <v>98.4</v>
          </cell>
          <cell r="G113">
            <v>105</v>
          </cell>
          <cell r="H113">
            <v>66.400000000000006</v>
          </cell>
          <cell r="I113">
            <v>-2.5000000000000001E-2</v>
          </cell>
          <cell r="J113">
            <v>2.5</v>
          </cell>
          <cell r="K113">
            <v>0</v>
          </cell>
        </row>
        <row r="114">
          <cell r="B114" t="str">
            <v>Hofstra</v>
          </cell>
          <cell r="C114" t="str">
            <v>CAA</v>
          </cell>
          <cell r="D114"/>
          <cell r="E114">
            <v>3.4000000000000057</v>
          </cell>
          <cell r="F114">
            <v>108.7</v>
          </cell>
          <cell r="G114">
            <v>105.3</v>
          </cell>
          <cell r="H114">
            <v>68.900000000000006</v>
          </cell>
          <cell r="I114" t="str">
            <v>+.060</v>
          </cell>
          <cell r="J114">
            <v>2.2999999999999998</v>
          </cell>
          <cell r="K114">
            <v>0</v>
          </cell>
        </row>
        <row r="115">
          <cell r="B115" t="str">
            <v>Holy Cross</v>
          </cell>
          <cell r="C115" t="str">
            <v>Pat</v>
          </cell>
          <cell r="D115"/>
          <cell r="E115">
            <v>-20.200000000000003</v>
          </cell>
          <cell r="F115">
            <v>91.3</v>
          </cell>
          <cell r="G115">
            <v>111.5</v>
          </cell>
          <cell r="H115">
            <v>67</v>
          </cell>
          <cell r="I115" t="str">
            <v>+.059</v>
          </cell>
          <cell r="J115">
            <v>3</v>
          </cell>
          <cell r="K115">
            <v>5.7</v>
          </cell>
        </row>
        <row r="116">
          <cell r="B116" t="str">
            <v>Houston</v>
          </cell>
          <cell r="C116" t="str">
            <v>Amer</v>
          </cell>
          <cell r="D116"/>
          <cell r="E116">
            <v>25.799999999999997</v>
          </cell>
          <cell r="F116">
            <v>117.2</v>
          </cell>
          <cell r="G116">
            <v>91.4</v>
          </cell>
          <cell r="H116">
            <v>64</v>
          </cell>
          <cell r="I116">
            <v>-7.0000000000000001E-3</v>
          </cell>
          <cell r="J116">
            <v>3.1</v>
          </cell>
          <cell r="K116">
            <v>0</v>
          </cell>
        </row>
        <row r="117">
          <cell r="B117" t="str">
            <v>Houston Baptist</v>
          </cell>
          <cell r="C117" t="str">
            <v>Slnd</v>
          </cell>
          <cell r="D117"/>
          <cell r="E117">
            <v>-17</v>
          </cell>
          <cell r="F117">
            <v>95.4</v>
          </cell>
          <cell r="G117">
            <v>112.4</v>
          </cell>
          <cell r="H117">
            <v>68.7</v>
          </cell>
          <cell r="I117">
            <v>-2E-3</v>
          </cell>
          <cell r="J117">
            <v>3.5</v>
          </cell>
          <cell r="K117">
            <v>0</v>
          </cell>
        </row>
        <row r="118">
          <cell r="B118" t="str">
            <v>Howard</v>
          </cell>
          <cell r="C118" t="str">
            <v>MEAC</v>
          </cell>
          <cell r="D118"/>
          <cell r="E118">
            <v>-5.3999999999999915</v>
          </cell>
          <cell r="F118">
            <v>100.4</v>
          </cell>
          <cell r="G118">
            <v>105.8</v>
          </cell>
          <cell r="H118">
            <v>70.3</v>
          </cell>
          <cell r="I118">
            <v>-5.8000000000000003E-2</v>
          </cell>
          <cell r="J118">
            <v>2.5</v>
          </cell>
          <cell r="K118">
            <v>0</v>
          </cell>
        </row>
        <row r="119">
          <cell r="B119" t="str">
            <v>Idaho</v>
          </cell>
          <cell r="C119" t="str">
            <v>BSky</v>
          </cell>
          <cell r="D119"/>
          <cell r="E119">
            <v>-14.400000000000006</v>
          </cell>
          <cell r="F119">
            <v>99.5</v>
          </cell>
          <cell r="G119">
            <v>113.9</v>
          </cell>
          <cell r="H119">
            <v>69.900000000000006</v>
          </cell>
          <cell r="I119">
            <v>-2.8000000000000001E-2</v>
          </cell>
          <cell r="J119">
            <v>2.8</v>
          </cell>
          <cell r="K119">
            <v>0</v>
          </cell>
        </row>
        <row r="120">
          <cell r="B120" t="str">
            <v>Idaho St.</v>
          </cell>
          <cell r="C120" t="str">
            <v>BSky</v>
          </cell>
          <cell r="D120"/>
          <cell r="E120">
            <v>-17.299999999999997</v>
          </cell>
          <cell r="F120">
            <v>94.2</v>
          </cell>
          <cell r="G120">
            <v>111.5</v>
          </cell>
          <cell r="H120">
            <v>63.8</v>
          </cell>
          <cell r="I120">
            <v>-3.7999999999999999E-2</v>
          </cell>
          <cell r="J120">
            <v>3</v>
          </cell>
          <cell r="K120">
            <v>0</v>
          </cell>
        </row>
        <row r="121">
          <cell r="B121" t="str">
            <v>Illinois</v>
          </cell>
          <cell r="C121" t="str">
            <v>B10</v>
          </cell>
          <cell r="D121"/>
          <cell r="E121">
            <v>19.600000000000009</v>
          </cell>
          <cell r="F121">
            <v>113.7</v>
          </cell>
          <cell r="G121">
            <v>94.1</v>
          </cell>
          <cell r="H121">
            <v>67.099999999999994</v>
          </cell>
          <cell r="I121" t="str">
            <v>+.025</v>
          </cell>
          <cell r="J121">
            <v>3.2</v>
          </cell>
          <cell r="K121">
            <v>5.4</v>
          </cell>
        </row>
        <row r="122">
          <cell r="B122" t="str">
            <v>Illinois Chicago</v>
          </cell>
          <cell r="C122" t="str">
            <v>Horz</v>
          </cell>
          <cell r="D122"/>
          <cell r="E122">
            <v>-10.5</v>
          </cell>
          <cell r="F122">
            <v>99.6</v>
          </cell>
          <cell r="G122">
            <v>110.1</v>
          </cell>
          <cell r="H122">
            <v>69.2</v>
          </cell>
          <cell r="I122" t="str">
            <v>+.059</v>
          </cell>
          <cell r="J122">
            <v>2.5</v>
          </cell>
          <cell r="K122">
            <v>0</v>
          </cell>
        </row>
        <row r="123">
          <cell r="B123" t="str">
            <v>Illinois St.</v>
          </cell>
          <cell r="C123" t="str">
            <v>MVC</v>
          </cell>
          <cell r="D123"/>
          <cell r="E123">
            <v>-1.2000000000000028</v>
          </cell>
          <cell r="F123">
            <v>105.3</v>
          </cell>
          <cell r="G123">
            <v>106.5</v>
          </cell>
          <cell r="H123">
            <v>67.900000000000006</v>
          </cell>
          <cell r="I123">
            <v>-0.10299999999999999</v>
          </cell>
          <cell r="J123">
            <v>3.9</v>
          </cell>
          <cell r="K123">
            <v>1.5</v>
          </cell>
        </row>
        <row r="124">
          <cell r="B124" t="str">
            <v>Incarnate Word</v>
          </cell>
          <cell r="C124" t="str">
            <v>Slnd</v>
          </cell>
          <cell r="D124"/>
          <cell r="E124">
            <v>-21.799999999999997</v>
          </cell>
          <cell r="F124">
            <v>95</v>
          </cell>
          <cell r="G124">
            <v>116.8</v>
          </cell>
          <cell r="H124">
            <v>64.599999999999994</v>
          </cell>
          <cell r="I124">
            <v>-8.0000000000000002E-3</v>
          </cell>
          <cell r="J124">
            <v>2.8</v>
          </cell>
          <cell r="K124">
            <v>0</v>
          </cell>
        </row>
        <row r="125">
          <cell r="B125" t="str">
            <v>Indiana</v>
          </cell>
          <cell r="C125" t="str">
            <v>B10</v>
          </cell>
          <cell r="D125"/>
          <cell r="E125">
            <v>14.900000000000006</v>
          </cell>
          <cell r="F125">
            <v>107.5</v>
          </cell>
          <cell r="G125">
            <v>92.6</v>
          </cell>
          <cell r="H125">
            <v>67</v>
          </cell>
          <cell r="I125">
            <v>-4.3999999999999997E-2</v>
          </cell>
          <cell r="J125">
            <v>3.5</v>
          </cell>
          <cell r="K125">
            <v>0</v>
          </cell>
        </row>
        <row r="126">
          <cell r="B126" t="str">
            <v>Indiana St.</v>
          </cell>
          <cell r="C126" t="str">
            <v>MVC</v>
          </cell>
          <cell r="D126"/>
          <cell r="E126">
            <v>-4.4000000000000057</v>
          </cell>
          <cell r="F126">
            <v>98.6</v>
          </cell>
          <cell r="G126">
            <v>103</v>
          </cell>
          <cell r="H126">
            <v>69.099999999999994</v>
          </cell>
          <cell r="I126">
            <v>-6.6000000000000003E-2</v>
          </cell>
          <cell r="J126">
            <v>3.7</v>
          </cell>
          <cell r="K126">
            <v>0</v>
          </cell>
        </row>
        <row r="127">
          <cell r="B127" t="str">
            <v>Iona</v>
          </cell>
          <cell r="C127" t="str">
            <v>MAAC</v>
          </cell>
          <cell r="D127"/>
          <cell r="E127">
            <v>8.1999999999999886</v>
          </cell>
          <cell r="F127">
            <v>107.6</v>
          </cell>
          <cell r="G127">
            <v>99.4</v>
          </cell>
          <cell r="H127">
            <v>68.900000000000006</v>
          </cell>
          <cell r="I127" t="str">
            <v>+.003</v>
          </cell>
          <cell r="J127">
            <v>2.2999999999999998</v>
          </cell>
          <cell r="K127">
            <v>0</v>
          </cell>
        </row>
        <row r="128">
          <cell r="B128" t="str">
            <v>Iowa</v>
          </cell>
          <cell r="C128" t="str">
            <v>B10</v>
          </cell>
          <cell r="D128"/>
          <cell r="E128">
            <v>23</v>
          </cell>
          <cell r="F128">
            <v>121.8</v>
          </cell>
          <cell r="G128">
            <v>98.8</v>
          </cell>
          <cell r="H128">
            <v>69.7</v>
          </cell>
          <cell r="I128">
            <v>-5.5E-2</v>
          </cell>
          <cell r="J128">
            <v>4.0999999999999996</v>
          </cell>
          <cell r="K128">
            <v>0</v>
          </cell>
        </row>
        <row r="129">
          <cell r="B129" t="str">
            <v>Iowa St.</v>
          </cell>
          <cell r="C129" t="str">
            <v>B12</v>
          </cell>
          <cell r="D129"/>
          <cell r="E129">
            <v>14</v>
          </cell>
          <cell r="F129">
            <v>104.4</v>
          </cell>
          <cell r="G129">
            <v>90.4</v>
          </cell>
          <cell r="H129">
            <v>66.099999999999994</v>
          </cell>
          <cell r="I129" t="str">
            <v>+.038</v>
          </cell>
          <cell r="J129">
            <v>4</v>
          </cell>
          <cell r="K129">
            <v>0</v>
          </cell>
        </row>
        <row r="130">
          <cell r="B130" t="str">
            <v>IUPUI</v>
          </cell>
          <cell r="C130" t="str">
            <v>Horz</v>
          </cell>
          <cell r="D130"/>
          <cell r="E130">
            <v>-31.599999999999994</v>
          </cell>
          <cell r="F130">
            <v>79.5</v>
          </cell>
          <cell r="G130">
            <v>111.1</v>
          </cell>
          <cell r="H130">
            <v>62.3</v>
          </cell>
          <cell r="I130">
            <v>-5.5E-2</v>
          </cell>
          <cell r="J130">
            <v>3.2</v>
          </cell>
          <cell r="K130">
            <v>0</v>
          </cell>
        </row>
        <row r="131">
          <cell r="B131" t="str">
            <v>Jackson St.</v>
          </cell>
          <cell r="C131" t="str">
            <v>SWAC</v>
          </cell>
          <cell r="D131"/>
          <cell r="E131">
            <v>-9.2000000000000028</v>
          </cell>
          <cell r="F131">
            <v>93.5</v>
          </cell>
          <cell r="G131">
            <v>102.7</v>
          </cell>
          <cell r="H131">
            <v>63.7</v>
          </cell>
          <cell r="I131">
            <v>-2E-3</v>
          </cell>
          <cell r="J131">
            <v>3.1</v>
          </cell>
          <cell r="K131">
            <v>0</v>
          </cell>
        </row>
        <row r="132">
          <cell r="B132" t="str">
            <v>Jacksonville</v>
          </cell>
          <cell r="C132" t="str">
            <v>ASun</v>
          </cell>
          <cell r="D132"/>
          <cell r="E132">
            <v>0.30000000000001137</v>
          </cell>
          <cell r="F132">
            <v>100.4</v>
          </cell>
          <cell r="G132">
            <v>100.1</v>
          </cell>
          <cell r="H132">
            <v>61.4</v>
          </cell>
          <cell r="I132" t="str">
            <v>+.047</v>
          </cell>
          <cell r="J132">
            <v>2.2000000000000002</v>
          </cell>
          <cell r="K132">
            <v>0</v>
          </cell>
        </row>
        <row r="133">
          <cell r="B133" t="str">
            <v>Jacksonville St.</v>
          </cell>
          <cell r="C133" t="str">
            <v>OVC</v>
          </cell>
          <cell r="D133"/>
          <cell r="E133">
            <v>2.2000000000000028</v>
          </cell>
          <cell r="F133">
            <v>105.3</v>
          </cell>
          <cell r="G133">
            <v>103.1</v>
          </cell>
          <cell r="H133">
            <v>65.099999999999994</v>
          </cell>
          <cell r="I133">
            <v>-2.1000000000000001E-2</v>
          </cell>
          <cell r="J133">
            <v>2.9</v>
          </cell>
          <cell r="K133">
            <v>0</v>
          </cell>
        </row>
        <row r="134">
          <cell r="B134" t="str">
            <v>James Madison</v>
          </cell>
          <cell r="C134" t="str">
            <v>CAA</v>
          </cell>
          <cell r="D134"/>
          <cell r="E134">
            <v>-5.2000000000000028</v>
          </cell>
          <cell r="F134">
            <v>102.6</v>
          </cell>
          <cell r="G134">
            <v>107.8</v>
          </cell>
          <cell r="H134">
            <v>68.8</v>
          </cell>
          <cell r="I134" t="str">
            <v>+.076</v>
          </cell>
          <cell r="J134">
            <v>2.9</v>
          </cell>
          <cell r="K134">
            <v>0</v>
          </cell>
        </row>
        <row r="135">
          <cell r="B135" t="str">
            <v>Kansas</v>
          </cell>
          <cell r="C135" t="str">
            <v>B12</v>
          </cell>
          <cell r="D135"/>
          <cell r="E135">
            <v>25.5</v>
          </cell>
          <cell r="F135">
            <v>119.4</v>
          </cell>
          <cell r="G135">
            <v>93.9</v>
          </cell>
          <cell r="H135">
            <v>69.099999999999994</v>
          </cell>
          <cell r="I135" t="str">
            <v>+.035</v>
          </cell>
          <cell r="J135">
            <v>3.8</v>
          </cell>
          <cell r="K135">
            <v>3.2</v>
          </cell>
        </row>
        <row r="136">
          <cell r="B136" t="str">
            <v>Kansas St.</v>
          </cell>
          <cell r="C136" t="str">
            <v>B12</v>
          </cell>
          <cell r="D136"/>
          <cell r="E136">
            <v>12</v>
          </cell>
          <cell r="F136">
            <v>109.4</v>
          </cell>
          <cell r="G136">
            <v>97.4</v>
          </cell>
          <cell r="H136">
            <v>66.5</v>
          </cell>
          <cell r="I136">
            <v>-9.1999999999999998E-2</v>
          </cell>
          <cell r="J136">
            <v>4</v>
          </cell>
          <cell r="K136">
            <v>0</v>
          </cell>
        </row>
        <row r="137">
          <cell r="B137" t="str">
            <v>Kennesaw St.</v>
          </cell>
          <cell r="C137" t="str">
            <v>ASun</v>
          </cell>
          <cell r="D137"/>
          <cell r="E137">
            <v>-4.4000000000000057</v>
          </cell>
          <cell r="F137">
            <v>104.8</v>
          </cell>
          <cell r="G137">
            <v>109.2</v>
          </cell>
          <cell r="H137">
            <v>66.099999999999994</v>
          </cell>
          <cell r="I137">
            <v>-0.11600000000000001</v>
          </cell>
          <cell r="J137">
            <v>3</v>
          </cell>
          <cell r="K137">
            <v>0</v>
          </cell>
        </row>
        <row r="138">
          <cell r="B138" t="str">
            <v>Kent St.</v>
          </cell>
          <cell r="C138" t="str">
            <v>MAC</v>
          </cell>
          <cell r="D138"/>
          <cell r="E138">
            <v>1.9000000000000057</v>
          </cell>
          <cell r="F138">
            <v>101.4</v>
          </cell>
          <cell r="G138">
            <v>99.5</v>
          </cell>
          <cell r="H138">
            <v>65.8</v>
          </cell>
          <cell r="I138" t="str">
            <v>+.071</v>
          </cell>
          <cell r="J138">
            <v>3.2</v>
          </cell>
          <cell r="K138">
            <v>0</v>
          </cell>
        </row>
        <row r="139">
          <cell r="B139" t="str">
            <v>Kentucky</v>
          </cell>
          <cell r="C139" t="str">
            <v>SEC</v>
          </cell>
          <cell r="D139"/>
          <cell r="E139">
            <v>26.5</v>
          </cell>
          <cell r="F139">
            <v>120.1</v>
          </cell>
          <cell r="G139">
            <v>93.6</v>
          </cell>
          <cell r="H139">
            <v>67.3</v>
          </cell>
          <cell r="I139">
            <v>-3.2000000000000001E-2</v>
          </cell>
          <cell r="J139">
            <v>3.8</v>
          </cell>
          <cell r="K139">
            <v>0</v>
          </cell>
        </row>
        <row r="140">
          <cell r="B140" t="str">
            <v>La Salle</v>
          </cell>
          <cell r="C140" t="str">
            <v>A10</v>
          </cell>
          <cell r="D140"/>
          <cell r="E140">
            <v>-4.7999999999999972</v>
          </cell>
          <cell r="F140">
            <v>99</v>
          </cell>
          <cell r="G140">
            <v>103.8</v>
          </cell>
          <cell r="H140">
            <v>67.099999999999994</v>
          </cell>
          <cell r="I140">
            <v>-5.0000000000000001E-3</v>
          </cell>
          <cell r="J140">
            <v>3.7</v>
          </cell>
          <cell r="K140">
            <v>0</v>
          </cell>
        </row>
        <row r="141">
          <cell r="B141" t="str">
            <v>Lafayette</v>
          </cell>
          <cell r="C141" t="str">
            <v>Pat</v>
          </cell>
          <cell r="D141"/>
          <cell r="E141">
            <v>-14.5</v>
          </cell>
          <cell r="F141">
            <v>97.3</v>
          </cell>
          <cell r="G141">
            <v>111.8</v>
          </cell>
          <cell r="H141">
            <v>64.599999999999994</v>
          </cell>
          <cell r="I141">
            <v>-4.1000000000000002E-2</v>
          </cell>
          <cell r="J141">
            <v>2.2999999999999998</v>
          </cell>
          <cell r="K141">
            <v>0</v>
          </cell>
        </row>
        <row r="142">
          <cell r="B142" t="str">
            <v>Lamar</v>
          </cell>
          <cell r="C142" t="str">
            <v>Slnd</v>
          </cell>
          <cell r="D142"/>
          <cell r="E142">
            <v>-19.899999999999991</v>
          </cell>
          <cell r="F142">
            <v>92.4</v>
          </cell>
          <cell r="G142">
            <v>112.3</v>
          </cell>
          <cell r="H142">
            <v>66</v>
          </cell>
          <cell r="I142">
            <v>-6.5000000000000002E-2</v>
          </cell>
          <cell r="J142">
            <v>3.3</v>
          </cell>
          <cell r="K142">
            <v>0</v>
          </cell>
        </row>
        <row r="143">
          <cell r="B143" t="str">
            <v>Lehigh</v>
          </cell>
          <cell r="C143" t="str">
            <v>Pat</v>
          </cell>
          <cell r="D143"/>
          <cell r="E143">
            <v>-12.200000000000003</v>
          </cell>
          <cell r="F143">
            <v>98.2</v>
          </cell>
          <cell r="G143">
            <v>110.4</v>
          </cell>
          <cell r="H143">
            <v>68</v>
          </cell>
          <cell r="I143">
            <v>-1.4999999999999999E-2</v>
          </cell>
          <cell r="J143">
            <v>2.6</v>
          </cell>
          <cell r="K143">
            <v>0</v>
          </cell>
        </row>
        <row r="144">
          <cell r="B144" t="str">
            <v>Liberty</v>
          </cell>
          <cell r="C144" t="str">
            <v>ASun</v>
          </cell>
          <cell r="D144"/>
          <cell r="E144">
            <v>3.9000000000000057</v>
          </cell>
          <cell r="F144">
            <v>105.2</v>
          </cell>
          <cell r="G144">
            <v>101.3</v>
          </cell>
          <cell r="H144">
            <v>65.2</v>
          </cell>
          <cell r="I144">
            <v>-3.4000000000000002E-2</v>
          </cell>
          <cell r="J144">
            <v>2.5</v>
          </cell>
          <cell r="K144">
            <v>0</v>
          </cell>
        </row>
        <row r="145">
          <cell r="B145" t="str">
            <v>Lipscomb</v>
          </cell>
          <cell r="C145" t="str">
            <v>ASun</v>
          </cell>
          <cell r="D145"/>
          <cell r="E145">
            <v>-8.2000000000000028</v>
          </cell>
          <cell r="F145">
            <v>102.3</v>
          </cell>
          <cell r="G145">
            <v>110.5</v>
          </cell>
          <cell r="H145">
            <v>69.099999999999994</v>
          </cell>
          <cell r="I145" t="str">
            <v>+.013</v>
          </cell>
          <cell r="J145">
            <v>2.5</v>
          </cell>
          <cell r="K145">
            <v>0</v>
          </cell>
        </row>
        <row r="146">
          <cell r="B146" t="str">
            <v>Little Rock</v>
          </cell>
          <cell r="C146" t="str">
            <v>SB</v>
          </cell>
          <cell r="D146"/>
          <cell r="E146">
            <v>-14.700000000000003</v>
          </cell>
          <cell r="F146">
            <v>97.2</v>
          </cell>
          <cell r="G146">
            <v>111.9</v>
          </cell>
          <cell r="H146">
            <v>66.7</v>
          </cell>
          <cell r="I146" t="str">
            <v>+.075</v>
          </cell>
          <cell r="J146">
            <v>3</v>
          </cell>
          <cell r="K146">
            <v>0</v>
          </cell>
        </row>
        <row r="147">
          <cell r="B147" t="str">
            <v>LIU</v>
          </cell>
          <cell r="C147" t="str">
            <v>NEC</v>
          </cell>
          <cell r="D147"/>
          <cell r="E147">
            <v>-5.5999999999999943</v>
          </cell>
          <cell r="F147">
            <v>99.9</v>
          </cell>
          <cell r="G147">
            <v>105.5</v>
          </cell>
          <cell r="H147">
            <v>72.3</v>
          </cell>
          <cell r="I147" t="str">
            <v>+.033</v>
          </cell>
          <cell r="J147">
            <v>2.1</v>
          </cell>
          <cell r="K147">
            <v>0</v>
          </cell>
        </row>
        <row r="148">
          <cell r="B148" t="str">
            <v>Long Beach St.</v>
          </cell>
          <cell r="C148" t="str">
            <v>BW</v>
          </cell>
          <cell r="D148"/>
          <cell r="E148">
            <v>1.5999999999999943</v>
          </cell>
          <cell r="F148">
            <v>103.8</v>
          </cell>
          <cell r="G148">
            <v>102.2</v>
          </cell>
          <cell r="H148">
            <v>70.7</v>
          </cell>
          <cell r="I148" t="str">
            <v>+.110</v>
          </cell>
          <cell r="J148">
            <v>3</v>
          </cell>
          <cell r="K148">
            <v>0</v>
          </cell>
        </row>
        <row r="149">
          <cell r="B149" t="str">
            <v>Longwood</v>
          </cell>
          <cell r="C149" t="str">
            <v>BSth</v>
          </cell>
          <cell r="D149"/>
          <cell r="E149">
            <v>2.5</v>
          </cell>
          <cell r="F149">
            <v>106.1</v>
          </cell>
          <cell r="G149">
            <v>103.6</v>
          </cell>
          <cell r="H149">
            <v>66.099999999999994</v>
          </cell>
          <cell r="I149" t="str">
            <v>+.095</v>
          </cell>
          <cell r="J149">
            <v>2</v>
          </cell>
          <cell r="K149">
            <v>0</v>
          </cell>
        </row>
        <row r="150">
          <cell r="B150" t="str">
            <v>Louisiana</v>
          </cell>
          <cell r="C150" t="str">
            <v>SB</v>
          </cell>
          <cell r="D150"/>
          <cell r="E150">
            <v>-0.90000000000000568</v>
          </cell>
          <cell r="F150">
            <v>101.8</v>
          </cell>
          <cell r="G150">
            <v>102.7</v>
          </cell>
          <cell r="H150">
            <v>69.5</v>
          </cell>
          <cell r="I150">
            <v>-2.1999999999999999E-2</v>
          </cell>
          <cell r="J150">
            <v>3</v>
          </cell>
          <cell r="K150">
            <v>0</v>
          </cell>
        </row>
        <row r="151">
          <cell r="B151" t="str">
            <v>Louisiana Monroe</v>
          </cell>
          <cell r="C151" t="str">
            <v>SB</v>
          </cell>
          <cell r="D151"/>
          <cell r="E151">
            <v>-8</v>
          </cell>
          <cell r="F151">
            <v>101.3</v>
          </cell>
          <cell r="G151">
            <v>109.3</v>
          </cell>
          <cell r="H151">
            <v>67.7</v>
          </cell>
          <cell r="I151" t="str">
            <v>+.005</v>
          </cell>
          <cell r="J151">
            <v>3.3</v>
          </cell>
          <cell r="K151">
            <v>0</v>
          </cell>
        </row>
        <row r="152">
          <cell r="B152" t="str">
            <v>Louisiana Tech</v>
          </cell>
          <cell r="C152" t="str">
            <v>CUSA</v>
          </cell>
          <cell r="D152"/>
          <cell r="E152">
            <v>7.5999999999999943</v>
          </cell>
          <cell r="F152">
            <v>106</v>
          </cell>
          <cell r="G152">
            <v>98.4</v>
          </cell>
          <cell r="H152">
            <v>68.400000000000006</v>
          </cell>
          <cell r="I152" t="str">
            <v>+.025</v>
          </cell>
          <cell r="J152">
            <v>4.2</v>
          </cell>
          <cell r="K152">
            <v>0</v>
          </cell>
        </row>
        <row r="153">
          <cell r="B153" t="str">
            <v>Louisville</v>
          </cell>
          <cell r="C153" t="str">
            <v>ACC</v>
          </cell>
          <cell r="D153"/>
          <cell r="E153">
            <v>2.5999999999999943</v>
          </cell>
          <cell r="F153">
            <v>102.6</v>
          </cell>
          <cell r="G153">
            <v>100</v>
          </cell>
          <cell r="H153">
            <v>67</v>
          </cell>
          <cell r="I153" t="str">
            <v>+.001</v>
          </cell>
          <cell r="J153">
            <v>3.8</v>
          </cell>
          <cell r="K153">
            <v>0</v>
          </cell>
        </row>
        <row r="154">
          <cell r="B154" t="str">
            <v>Loyola Chicago</v>
          </cell>
          <cell r="C154" t="str">
            <v>MVC</v>
          </cell>
          <cell r="D154"/>
          <cell r="E154">
            <v>17.700000000000003</v>
          </cell>
          <cell r="F154">
            <v>110.9</v>
          </cell>
          <cell r="G154">
            <v>93.2</v>
          </cell>
          <cell r="H154">
            <v>64.599999999999994</v>
          </cell>
          <cell r="I154" t="str">
            <v>+.016</v>
          </cell>
          <cell r="J154">
            <v>3.2</v>
          </cell>
          <cell r="K154">
            <v>0</v>
          </cell>
        </row>
        <row r="155">
          <cell r="B155" t="str">
            <v>Loyola Marymount</v>
          </cell>
          <cell r="C155" t="str">
            <v>WCC</v>
          </cell>
          <cell r="D155"/>
          <cell r="E155">
            <v>-2.3000000000000114</v>
          </cell>
          <cell r="F155">
            <v>106.1</v>
          </cell>
          <cell r="G155">
            <v>108.4</v>
          </cell>
          <cell r="H155">
            <v>65.8</v>
          </cell>
          <cell r="I155">
            <v>-3.0000000000000001E-3</v>
          </cell>
          <cell r="J155">
            <v>2.1</v>
          </cell>
          <cell r="K155">
            <v>0</v>
          </cell>
        </row>
        <row r="156">
          <cell r="B156" t="str">
            <v>Loyola MD</v>
          </cell>
          <cell r="C156" t="str">
            <v>Pat</v>
          </cell>
          <cell r="D156"/>
          <cell r="E156">
            <v>-8.7000000000000028</v>
          </cell>
          <cell r="F156">
            <v>96.5</v>
          </cell>
          <cell r="G156">
            <v>105.2</v>
          </cell>
          <cell r="H156">
            <v>64.5</v>
          </cell>
          <cell r="I156">
            <v>-3.6999999999999998E-2</v>
          </cell>
          <cell r="J156">
            <v>2.7</v>
          </cell>
          <cell r="K156">
            <v>0</v>
          </cell>
        </row>
        <row r="157">
          <cell r="B157" t="str">
            <v>LSU</v>
          </cell>
          <cell r="C157" t="str">
            <v>SEC</v>
          </cell>
          <cell r="D157"/>
          <cell r="E157">
            <v>19.099999999999994</v>
          </cell>
          <cell r="F157">
            <v>107.6</v>
          </cell>
          <cell r="G157">
            <v>88.5</v>
          </cell>
          <cell r="H157">
            <v>68.7</v>
          </cell>
          <cell r="I157">
            <v>-4.1000000000000002E-2</v>
          </cell>
          <cell r="J157">
            <v>3.7</v>
          </cell>
          <cell r="K157">
            <v>1</v>
          </cell>
        </row>
        <row r="158">
          <cell r="B158" t="str">
            <v>Maine</v>
          </cell>
          <cell r="C158" t="str">
            <v>AE</v>
          </cell>
          <cell r="D158"/>
          <cell r="E158">
            <v>-22.199999999999989</v>
          </cell>
          <cell r="F158">
            <v>92.4</v>
          </cell>
          <cell r="G158">
            <v>114.6</v>
          </cell>
          <cell r="H158">
            <v>66.2</v>
          </cell>
          <cell r="I158">
            <v>-4.8000000000000001E-2</v>
          </cell>
          <cell r="J158">
            <v>2.4</v>
          </cell>
          <cell r="K158">
            <v>0</v>
          </cell>
        </row>
        <row r="159">
          <cell r="B159" t="str">
            <v>Manhattan</v>
          </cell>
          <cell r="C159" t="str">
            <v>MAAC</v>
          </cell>
          <cell r="D159"/>
          <cell r="E159">
            <v>-8.5999999999999943</v>
          </cell>
          <cell r="F159">
            <v>100.2</v>
          </cell>
          <cell r="G159">
            <v>108.8</v>
          </cell>
          <cell r="H159">
            <v>68.5</v>
          </cell>
          <cell r="I159" t="str">
            <v>+.097</v>
          </cell>
          <cell r="J159">
            <v>2.8</v>
          </cell>
          <cell r="K159">
            <v>0</v>
          </cell>
        </row>
        <row r="160">
          <cell r="B160" t="str">
            <v>Marist</v>
          </cell>
          <cell r="C160" t="str">
            <v>MAAC</v>
          </cell>
          <cell r="D160"/>
          <cell r="E160">
            <v>-3.5999999999999943</v>
          </cell>
          <cell r="F160">
            <v>100.7</v>
          </cell>
          <cell r="G160">
            <v>104.3</v>
          </cell>
          <cell r="H160">
            <v>66.099999999999994</v>
          </cell>
          <cell r="I160">
            <v>-4.8000000000000001E-2</v>
          </cell>
          <cell r="J160">
            <v>2</v>
          </cell>
          <cell r="K160">
            <v>0</v>
          </cell>
        </row>
        <row r="161">
          <cell r="B161" t="str">
            <v>Marquette</v>
          </cell>
          <cell r="C161" t="str">
            <v>BE</v>
          </cell>
          <cell r="D161"/>
          <cell r="E161">
            <v>14</v>
          </cell>
          <cell r="F161">
            <v>109.8</v>
          </cell>
          <cell r="G161">
            <v>95.8</v>
          </cell>
          <cell r="H161">
            <v>70.7</v>
          </cell>
          <cell r="I161">
            <v>0</v>
          </cell>
          <cell r="J161">
            <v>3.5</v>
          </cell>
          <cell r="K161">
            <v>2.8</v>
          </cell>
        </row>
        <row r="162">
          <cell r="B162" t="str">
            <v>Marshall</v>
          </cell>
          <cell r="C162" t="str">
            <v>CUSA</v>
          </cell>
          <cell r="D162"/>
          <cell r="E162">
            <v>-5.5999999999999943</v>
          </cell>
          <cell r="F162">
            <v>101.5</v>
          </cell>
          <cell r="G162">
            <v>107.1</v>
          </cell>
          <cell r="H162">
            <v>72.2</v>
          </cell>
          <cell r="I162">
            <v>-1.7000000000000001E-2</v>
          </cell>
          <cell r="J162">
            <v>3.8</v>
          </cell>
          <cell r="K162">
            <v>0</v>
          </cell>
        </row>
        <row r="163">
          <cell r="B163" t="str">
            <v>Maryland</v>
          </cell>
          <cell r="C163" t="str">
            <v>B10</v>
          </cell>
          <cell r="D163"/>
          <cell r="E163">
            <v>10.099999999999994</v>
          </cell>
          <cell r="F163">
            <v>109.5</v>
          </cell>
          <cell r="G163">
            <v>99.4</v>
          </cell>
          <cell r="H163">
            <v>66.5</v>
          </cell>
          <cell r="I163">
            <v>-3.5000000000000003E-2</v>
          </cell>
          <cell r="J163">
            <v>3.9</v>
          </cell>
          <cell r="K163">
            <v>0</v>
          </cell>
        </row>
        <row r="164">
          <cell r="B164" t="str">
            <v>Maryland Eastern Shore</v>
          </cell>
          <cell r="C164" t="str">
            <v>MEAC</v>
          </cell>
          <cell r="D164"/>
          <cell r="E164">
            <v>-12.700000000000003</v>
          </cell>
          <cell r="F164">
            <v>91</v>
          </cell>
          <cell r="G164">
            <v>103.7</v>
          </cell>
          <cell r="H164">
            <v>67.5</v>
          </cell>
          <cell r="I164" t="str">
            <v>+.018</v>
          </cell>
          <cell r="J164">
            <v>3</v>
          </cell>
          <cell r="K164">
            <v>0</v>
          </cell>
        </row>
        <row r="165">
          <cell r="B165" t="str">
            <v>Massachusetts</v>
          </cell>
          <cell r="C165" t="str">
            <v>A10</v>
          </cell>
          <cell r="D165"/>
          <cell r="E165">
            <v>-1.2999999999999972</v>
          </cell>
          <cell r="F165">
            <v>112</v>
          </cell>
          <cell r="G165">
            <v>113.3</v>
          </cell>
          <cell r="H165">
            <v>69</v>
          </cell>
          <cell r="I165" t="str">
            <v>+.052</v>
          </cell>
          <cell r="J165">
            <v>3.5</v>
          </cell>
          <cell r="K165">
            <v>0</v>
          </cell>
        </row>
        <row r="166">
          <cell r="B166" t="str">
            <v>McNeese St.</v>
          </cell>
          <cell r="C166" t="str">
            <v>Slnd</v>
          </cell>
          <cell r="D166"/>
          <cell r="E166">
            <v>-12.799999999999997</v>
          </cell>
          <cell r="F166">
            <v>97.9</v>
          </cell>
          <cell r="G166">
            <v>110.7</v>
          </cell>
          <cell r="H166">
            <v>69.599999999999994</v>
          </cell>
          <cell r="I166">
            <v>-4.2000000000000003E-2</v>
          </cell>
          <cell r="J166">
            <v>3</v>
          </cell>
          <cell r="K166">
            <v>0</v>
          </cell>
        </row>
        <row r="167">
          <cell r="B167" t="str">
            <v>Memphis</v>
          </cell>
          <cell r="C167" t="str">
            <v>Amer</v>
          </cell>
          <cell r="D167"/>
          <cell r="E167">
            <v>16.900000000000006</v>
          </cell>
          <cell r="F167">
            <v>110.9</v>
          </cell>
          <cell r="G167">
            <v>94</v>
          </cell>
          <cell r="H167">
            <v>70.5</v>
          </cell>
          <cell r="I167">
            <v>-3.1E-2</v>
          </cell>
          <cell r="J167">
            <v>4.4000000000000004</v>
          </cell>
          <cell r="K167">
            <v>1.1000000000000001</v>
          </cell>
        </row>
        <row r="168">
          <cell r="B168" t="str">
            <v>Mercer</v>
          </cell>
          <cell r="C168" t="str">
            <v>SC</v>
          </cell>
          <cell r="D168"/>
          <cell r="E168">
            <v>-1.7999999999999972</v>
          </cell>
          <cell r="F168">
            <v>105.8</v>
          </cell>
          <cell r="G168">
            <v>107.6</v>
          </cell>
          <cell r="H168">
            <v>64.599999999999994</v>
          </cell>
          <cell r="I168" t="str">
            <v>+.023</v>
          </cell>
          <cell r="J168">
            <v>3</v>
          </cell>
          <cell r="K168">
            <v>0</v>
          </cell>
        </row>
        <row r="169">
          <cell r="B169" t="str">
            <v>Merrimack</v>
          </cell>
          <cell r="C169" t="str">
            <v>NEC</v>
          </cell>
          <cell r="D169"/>
          <cell r="E169">
            <v>-11.599999999999994</v>
          </cell>
          <cell r="F169">
            <v>94.4</v>
          </cell>
          <cell r="G169">
            <v>106</v>
          </cell>
          <cell r="H169">
            <v>62.1</v>
          </cell>
          <cell r="I169" t="str">
            <v>+.060</v>
          </cell>
          <cell r="J169">
            <v>2.4</v>
          </cell>
          <cell r="K169">
            <v>0</v>
          </cell>
        </row>
        <row r="170">
          <cell r="B170" t="str">
            <v>Miami FL</v>
          </cell>
          <cell r="C170" t="str">
            <v>ACC</v>
          </cell>
          <cell r="D170"/>
          <cell r="E170">
            <v>12.700000000000003</v>
          </cell>
          <cell r="F170">
            <v>114.8</v>
          </cell>
          <cell r="G170">
            <v>102.1</v>
          </cell>
          <cell r="H170">
            <v>67.3</v>
          </cell>
          <cell r="I170" t="str">
            <v>+.069</v>
          </cell>
          <cell r="J170">
            <v>3.4</v>
          </cell>
          <cell r="K170">
            <v>0</v>
          </cell>
        </row>
        <row r="171">
          <cell r="B171" t="str">
            <v>Miami OH</v>
          </cell>
          <cell r="C171" t="str">
            <v>MAC</v>
          </cell>
          <cell r="D171"/>
          <cell r="E171">
            <v>-7.9000000000000057</v>
          </cell>
          <cell r="F171">
            <v>103.8</v>
          </cell>
          <cell r="G171">
            <v>111.7</v>
          </cell>
          <cell r="H171">
            <v>67.7</v>
          </cell>
          <cell r="I171">
            <v>-4.2999999999999997E-2</v>
          </cell>
          <cell r="J171">
            <v>3.6</v>
          </cell>
          <cell r="K171">
            <v>0</v>
          </cell>
        </row>
        <row r="172">
          <cell r="B172" t="str">
            <v>Michigan</v>
          </cell>
          <cell r="C172" t="str">
            <v>B10</v>
          </cell>
          <cell r="D172"/>
          <cell r="E172">
            <v>15.599999999999994</v>
          </cell>
          <cell r="F172">
            <v>114.1</v>
          </cell>
          <cell r="G172">
            <v>98.5</v>
          </cell>
          <cell r="H172">
            <v>66.3</v>
          </cell>
          <cell r="I172">
            <v>-2.5999999999999999E-2</v>
          </cell>
          <cell r="J172">
            <v>3.6</v>
          </cell>
          <cell r="K172">
            <v>0</v>
          </cell>
        </row>
        <row r="173">
          <cell r="B173" t="str">
            <v>Michigan St.</v>
          </cell>
          <cell r="C173" t="str">
            <v>B10</v>
          </cell>
          <cell r="D173"/>
          <cell r="E173">
            <v>14.799999999999997</v>
          </cell>
          <cell r="F173">
            <v>111.2</v>
          </cell>
          <cell r="G173">
            <v>96.4</v>
          </cell>
          <cell r="H173">
            <v>67.5</v>
          </cell>
          <cell r="I173" t="str">
            <v>+.050</v>
          </cell>
          <cell r="J173">
            <v>3.7</v>
          </cell>
          <cell r="K173">
            <v>0</v>
          </cell>
        </row>
        <row r="174">
          <cell r="B174" t="str">
            <v>Middle Tennessee</v>
          </cell>
          <cell r="C174" t="str">
            <v>CUSA</v>
          </cell>
          <cell r="D174"/>
          <cell r="E174">
            <v>7.1999999999999886</v>
          </cell>
          <cell r="F174">
            <v>105.6</v>
          </cell>
          <cell r="G174">
            <v>98.4</v>
          </cell>
          <cell r="H174">
            <v>67.5</v>
          </cell>
          <cell r="I174">
            <v>-6.0000000000000001E-3</v>
          </cell>
          <cell r="J174">
            <v>3.3</v>
          </cell>
          <cell r="K174">
            <v>0</v>
          </cell>
        </row>
        <row r="175">
          <cell r="B175" t="str">
            <v>Milwaukee</v>
          </cell>
          <cell r="C175" t="str">
            <v>Horz</v>
          </cell>
          <cell r="D175"/>
          <cell r="E175">
            <v>-17</v>
          </cell>
          <cell r="F175">
            <v>91.9</v>
          </cell>
          <cell r="G175">
            <v>108.9</v>
          </cell>
          <cell r="H175">
            <v>66.8</v>
          </cell>
          <cell r="I175">
            <v>-4.7E-2</v>
          </cell>
          <cell r="J175">
            <v>3.2</v>
          </cell>
          <cell r="K175">
            <v>0</v>
          </cell>
        </row>
        <row r="176">
          <cell r="B176" t="str">
            <v>Minnesota</v>
          </cell>
          <cell r="C176" t="str">
            <v>B10</v>
          </cell>
          <cell r="D176"/>
          <cell r="E176">
            <v>5.2999999999999972</v>
          </cell>
          <cell r="F176">
            <v>107.2</v>
          </cell>
          <cell r="G176">
            <v>101.9</v>
          </cell>
          <cell r="H176">
            <v>65</v>
          </cell>
          <cell r="I176" t="str">
            <v>+.006</v>
          </cell>
          <cell r="J176">
            <v>3.5</v>
          </cell>
          <cell r="K176">
            <v>0</v>
          </cell>
        </row>
        <row r="177">
          <cell r="B177" t="str">
            <v>Mississippi</v>
          </cell>
          <cell r="C177" t="str">
            <v>SEC</v>
          </cell>
          <cell r="D177"/>
          <cell r="E177">
            <v>6.1000000000000085</v>
          </cell>
          <cell r="F177">
            <v>105.9</v>
          </cell>
          <cell r="G177">
            <v>99.8</v>
          </cell>
          <cell r="H177">
            <v>65.099999999999994</v>
          </cell>
          <cell r="I177">
            <v>-7.0000000000000007E-2</v>
          </cell>
          <cell r="J177">
            <v>3.6</v>
          </cell>
          <cell r="K177">
            <v>0</v>
          </cell>
        </row>
        <row r="178">
          <cell r="B178" t="str">
            <v>Mississippi St.</v>
          </cell>
          <cell r="C178" t="str">
            <v>SEC</v>
          </cell>
          <cell r="D178"/>
          <cell r="E178">
            <v>14</v>
          </cell>
          <cell r="F178">
            <v>110</v>
          </cell>
          <cell r="G178">
            <v>96</v>
          </cell>
          <cell r="H178">
            <v>65.5</v>
          </cell>
          <cell r="I178">
            <v>-7.4999999999999997E-2</v>
          </cell>
          <cell r="J178">
            <v>3.8</v>
          </cell>
          <cell r="K178">
            <v>2.2999999999999998</v>
          </cell>
        </row>
        <row r="179">
          <cell r="B179" t="str">
            <v>Mississippi Valley St.</v>
          </cell>
          <cell r="C179" t="str">
            <v>SWAC</v>
          </cell>
          <cell r="D179"/>
          <cell r="E179">
            <v>-22.5</v>
          </cell>
          <cell r="F179">
            <v>92.9</v>
          </cell>
          <cell r="G179">
            <v>115.4</v>
          </cell>
          <cell r="H179">
            <v>70.7</v>
          </cell>
          <cell r="I179">
            <v>-0.1</v>
          </cell>
          <cell r="J179">
            <v>2.5</v>
          </cell>
          <cell r="K179">
            <v>0</v>
          </cell>
        </row>
        <row r="180">
          <cell r="B180" t="str">
            <v>Missouri</v>
          </cell>
          <cell r="C180" t="str">
            <v>SEC</v>
          </cell>
          <cell r="D180"/>
          <cell r="E180">
            <v>3.0999999999999943</v>
          </cell>
          <cell r="F180">
            <v>104.1</v>
          </cell>
          <cell r="G180">
            <v>101</v>
          </cell>
          <cell r="H180">
            <v>65.5</v>
          </cell>
          <cell r="I180">
            <v>-0.02</v>
          </cell>
          <cell r="J180">
            <v>4</v>
          </cell>
          <cell r="K180">
            <v>0</v>
          </cell>
        </row>
        <row r="181">
          <cell r="B181" t="str">
            <v>Missouri St.</v>
          </cell>
          <cell r="C181" t="str">
            <v>MVC</v>
          </cell>
          <cell r="D181"/>
          <cell r="E181">
            <v>12.299999999999997</v>
          </cell>
          <cell r="F181">
            <v>113.6</v>
          </cell>
          <cell r="G181">
            <v>101.3</v>
          </cell>
          <cell r="H181">
            <v>66.8</v>
          </cell>
          <cell r="I181">
            <v>-4.4999999999999998E-2</v>
          </cell>
          <cell r="J181">
            <v>3.6</v>
          </cell>
          <cell r="K181">
            <v>0</v>
          </cell>
        </row>
        <row r="182">
          <cell r="B182" t="str">
            <v>Monmouth</v>
          </cell>
          <cell r="C182" t="str">
            <v>MAAC</v>
          </cell>
          <cell r="D182"/>
          <cell r="E182">
            <v>0.20000000000000284</v>
          </cell>
          <cell r="F182">
            <v>102.3</v>
          </cell>
          <cell r="G182">
            <v>102.1</v>
          </cell>
          <cell r="H182">
            <v>66.099999999999994</v>
          </cell>
          <cell r="I182" t="str">
            <v>+.076</v>
          </cell>
          <cell r="J182">
            <v>2.6</v>
          </cell>
          <cell r="K182">
            <v>0</v>
          </cell>
        </row>
        <row r="183">
          <cell r="B183" t="str">
            <v>Montana</v>
          </cell>
          <cell r="C183" t="str">
            <v>BSky</v>
          </cell>
          <cell r="D183"/>
          <cell r="E183">
            <v>-6.4000000000000057</v>
          </cell>
          <cell r="F183">
            <v>100.5</v>
          </cell>
          <cell r="G183">
            <v>106.9</v>
          </cell>
          <cell r="H183">
            <v>65.2</v>
          </cell>
          <cell r="I183" t="str">
            <v>+.026</v>
          </cell>
          <cell r="J183">
            <v>3.1</v>
          </cell>
          <cell r="K183">
            <v>0</v>
          </cell>
        </row>
        <row r="184">
          <cell r="B184" t="str">
            <v>Montana St.</v>
          </cell>
          <cell r="C184" t="str">
            <v>BSky</v>
          </cell>
          <cell r="D184"/>
          <cell r="E184">
            <v>3.7999999999999972</v>
          </cell>
          <cell r="F184">
            <v>104.5</v>
          </cell>
          <cell r="G184">
            <v>100.7</v>
          </cell>
          <cell r="H184">
            <v>67.3</v>
          </cell>
          <cell r="I184" t="str">
            <v>+.031</v>
          </cell>
          <cell r="J184">
            <v>3.3</v>
          </cell>
          <cell r="K184">
            <v>0</v>
          </cell>
        </row>
        <row r="185">
          <cell r="B185" t="str">
            <v>Morehead St.</v>
          </cell>
          <cell r="C185" t="str">
            <v>OVC</v>
          </cell>
          <cell r="D185"/>
          <cell r="E185">
            <v>4.7000000000000028</v>
          </cell>
          <cell r="F185">
            <v>103.9</v>
          </cell>
          <cell r="G185">
            <v>99.2</v>
          </cell>
          <cell r="H185">
            <v>64.7</v>
          </cell>
          <cell r="I185" t="str">
            <v>+.024</v>
          </cell>
          <cell r="J185">
            <v>2.8</v>
          </cell>
          <cell r="K185">
            <v>0</v>
          </cell>
        </row>
        <row r="186">
          <cell r="B186" t="str">
            <v>Morgan St.</v>
          </cell>
          <cell r="C186" t="str">
            <v>MEAC</v>
          </cell>
          <cell r="D186"/>
          <cell r="E186">
            <v>-10.799999999999997</v>
          </cell>
          <cell r="F186">
            <v>95.2</v>
          </cell>
          <cell r="G186">
            <v>106</v>
          </cell>
          <cell r="H186">
            <v>71.7</v>
          </cell>
          <cell r="I186">
            <v>-8.0000000000000002E-3</v>
          </cell>
          <cell r="J186">
            <v>2.8</v>
          </cell>
          <cell r="K186">
            <v>0</v>
          </cell>
        </row>
        <row r="187">
          <cell r="B187" t="str">
            <v>Mount St. Mary's</v>
          </cell>
          <cell r="C187" t="str">
            <v>NEC</v>
          </cell>
          <cell r="D187"/>
          <cell r="E187">
            <v>-6.5999999999999943</v>
          </cell>
          <cell r="F187">
            <v>96.2</v>
          </cell>
          <cell r="G187">
            <v>102.8</v>
          </cell>
          <cell r="H187">
            <v>63.2</v>
          </cell>
          <cell r="I187">
            <v>-3.5999999999999997E-2</v>
          </cell>
          <cell r="J187">
            <v>2.5</v>
          </cell>
          <cell r="K187">
            <v>0</v>
          </cell>
        </row>
        <row r="188">
          <cell r="B188" t="str">
            <v>Murray St.</v>
          </cell>
          <cell r="C188" t="str">
            <v>OVC</v>
          </cell>
          <cell r="D188"/>
          <cell r="E188">
            <v>16.400000000000006</v>
          </cell>
          <cell r="F188">
            <v>111.5</v>
          </cell>
          <cell r="G188">
            <v>95.1</v>
          </cell>
          <cell r="H188">
            <v>65.8</v>
          </cell>
          <cell r="I188" t="str">
            <v>+.075</v>
          </cell>
          <cell r="J188">
            <v>3.2</v>
          </cell>
          <cell r="K188">
            <v>0</v>
          </cell>
        </row>
        <row r="189">
          <cell r="B189" t="str">
            <v>N.C. State</v>
          </cell>
          <cell r="C189" t="str">
            <v>ACC</v>
          </cell>
          <cell r="D189"/>
          <cell r="E189">
            <v>2.5999999999999943</v>
          </cell>
          <cell r="F189">
            <v>109.1</v>
          </cell>
          <cell r="G189">
            <v>106.5</v>
          </cell>
          <cell r="H189">
            <v>67</v>
          </cell>
          <cell r="I189">
            <v>-7.5999999999999998E-2</v>
          </cell>
          <cell r="J189">
            <v>3.6</v>
          </cell>
          <cell r="K189">
            <v>0</v>
          </cell>
        </row>
        <row r="190">
          <cell r="B190" t="str">
            <v>Navy</v>
          </cell>
          <cell r="C190" t="str">
            <v>Pat</v>
          </cell>
          <cell r="D190"/>
          <cell r="E190">
            <v>-1.2999999999999972</v>
          </cell>
          <cell r="F190">
            <v>95.4</v>
          </cell>
          <cell r="G190">
            <v>96.7</v>
          </cell>
          <cell r="H190">
            <v>64.599999999999994</v>
          </cell>
          <cell r="I190" t="str">
            <v>+.037</v>
          </cell>
          <cell r="J190">
            <v>1.7</v>
          </cell>
          <cell r="K190">
            <v>0</v>
          </cell>
        </row>
        <row r="191">
          <cell r="B191" t="str">
            <v>Nebraska</v>
          </cell>
          <cell r="C191" t="str">
            <v>B10</v>
          </cell>
          <cell r="D191"/>
          <cell r="E191">
            <v>3</v>
          </cell>
          <cell r="F191">
            <v>105.9</v>
          </cell>
          <cell r="G191">
            <v>102.9</v>
          </cell>
          <cell r="H191">
            <v>71.099999999999994</v>
          </cell>
          <cell r="I191">
            <v>-5.7000000000000002E-2</v>
          </cell>
          <cell r="J191">
            <v>3.6</v>
          </cell>
          <cell r="K191">
            <v>0</v>
          </cell>
        </row>
        <row r="192">
          <cell r="B192" t="str">
            <v>Nebraska Omaha</v>
          </cell>
          <cell r="C192" t="str">
            <v>Sum</v>
          </cell>
          <cell r="D192"/>
          <cell r="E192">
            <v>-18.099999999999994</v>
          </cell>
          <cell r="F192">
            <v>98.2</v>
          </cell>
          <cell r="G192">
            <v>116.3</v>
          </cell>
          <cell r="H192">
            <v>69.8</v>
          </cell>
          <cell r="I192">
            <v>-5.5E-2</v>
          </cell>
          <cell r="J192">
            <v>2.6</v>
          </cell>
          <cell r="K192">
            <v>0</v>
          </cell>
        </row>
        <row r="193">
          <cell r="B193" t="str">
            <v>Nevada</v>
          </cell>
          <cell r="C193" t="str">
            <v>MWC</v>
          </cell>
          <cell r="D193"/>
          <cell r="E193">
            <v>5.3999999999999915</v>
          </cell>
          <cell r="F193">
            <v>107.1</v>
          </cell>
          <cell r="G193">
            <v>101.7</v>
          </cell>
          <cell r="H193">
            <v>70.099999999999994</v>
          </cell>
          <cell r="I193">
            <v>-3.5000000000000003E-2</v>
          </cell>
          <cell r="J193">
            <v>3.9</v>
          </cell>
          <cell r="K193">
            <v>0</v>
          </cell>
        </row>
        <row r="194">
          <cell r="B194" t="str">
            <v>New Hampshire</v>
          </cell>
          <cell r="C194" t="str">
            <v>AE</v>
          </cell>
          <cell r="D194"/>
          <cell r="E194">
            <v>-6.5</v>
          </cell>
          <cell r="F194">
            <v>103.1</v>
          </cell>
          <cell r="G194">
            <v>109.6</v>
          </cell>
          <cell r="H194">
            <v>62.2</v>
          </cell>
          <cell r="I194">
            <v>-2.1999999999999999E-2</v>
          </cell>
          <cell r="J194">
            <v>2.5</v>
          </cell>
          <cell r="K194">
            <v>0</v>
          </cell>
        </row>
        <row r="195">
          <cell r="B195" t="str">
            <v>New Mexico</v>
          </cell>
          <cell r="C195" t="str">
            <v>MWC</v>
          </cell>
          <cell r="D195"/>
          <cell r="E195">
            <v>1.5</v>
          </cell>
          <cell r="F195">
            <v>107.1</v>
          </cell>
          <cell r="G195">
            <v>105.6</v>
          </cell>
          <cell r="H195">
            <v>70.900000000000006</v>
          </cell>
          <cell r="I195">
            <v>-0.04</v>
          </cell>
          <cell r="J195">
            <v>4.2</v>
          </cell>
          <cell r="K195">
            <v>2.7</v>
          </cell>
        </row>
        <row r="196">
          <cell r="B196" t="str">
            <v>New Mexico St.</v>
          </cell>
          <cell r="C196" t="str">
            <v>WAC</v>
          </cell>
          <cell r="D196"/>
          <cell r="E196">
            <v>10.099999999999994</v>
          </cell>
          <cell r="F196">
            <v>107.8</v>
          </cell>
          <cell r="G196">
            <v>97.7</v>
          </cell>
          <cell r="H196">
            <v>66.2</v>
          </cell>
          <cell r="I196" t="str">
            <v>+.099</v>
          </cell>
          <cell r="J196">
            <v>3.6</v>
          </cell>
          <cell r="K196">
            <v>0</v>
          </cell>
        </row>
        <row r="197">
          <cell r="B197" t="str">
            <v>New Orleans</v>
          </cell>
          <cell r="C197" t="str">
            <v>Slnd</v>
          </cell>
          <cell r="D197"/>
          <cell r="E197">
            <v>-8</v>
          </cell>
          <cell r="F197">
            <v>97.3</v>
          </cell>
          <cell r="G197">
            <v>105.3</v>
          </cell>
          <cell r="H197">
            <v>71.8</v>
          </cell>
          <cell r="I197" t="str">
            <v>+.039</v>
          </cell>
          <cell r="J197">
            <v>2.7</v>
          </cell>
          <cell r="K197">
            <v>0</v>
          </cell>
        </row>
        <row r="198">
          <cell r="B198" t="str">
            <v>Niagara</v>
          </cell>
          <cell r="C198" t="str">
            <v>MAAC</v>
          </cell>
          <cell r="D198"/>
          <cell r="E198">
            <v>-2.2000000000000028</v>
          </cell>
          <cell r="F198">
            <v>100.1</v>
          </cell>
          <cell r="G198">
            <v>102.3</v>
          </cell>
          <cell r="H198">
            <v>64.2</v>
          </cell>
          <cell r="I198">
            <v>-4.3999999999999997E-2</v>
          </cell>
          <cell r="J198">
            <v>2.2999999999999998</v>
          </cell>
          <cell r="K198">
            <v>0</v>
          </cell>
        </row>
        <row r="199">
          <cell r="B199" t="str">
            <v>Nicholls St.</v>
          </cell>
          <cell r="C199" t="str">
            <v>Slnd</v>
          </cell>
          <cell r="D199"/>
          <cell r="E199">
            <v>-3</v>
          </cell>
          <cell r="F199">
            <v>101.5</v>
          </cell>
          <cell r="G199">
            <v>104.5</v>
          </cell>
          <cell r="H199">
            <v>69.7</v>
          </cell>
          <cell r="I199" t="str">
            <v>+.030</v>
          </cell>
          <cell r="J199">
            <v>2.9</v>
          </cell>
          <cell r="K199">
            <v>0</v>
          </cell>
        </row>
        <row r="200">
          <cell r="B200" t="str">
            <v>NJIT</v>
          </cell>
          <cell r="C200" t="str">
            <v>AE</v>
          </cell>
          <cell r="D200"/>
          <cell r="E200">
            <v>-18.400000000000006</v>
          </cell>
          <cell r="F200">
            <v>89.6</v>
          </cell>
          <cell r="G200">
            <v>108</v>
          </cell>
          <cell r="H200">
            <v>65.900000000000006</v>
          </cell>
          <cell r="I200" t="str">
            <v>+.092</v>
          </cell>
          <cell r="J200">
            <v>3.6</v>
          </cell>
          <cell r="K200">
            <v>0</v>
          </cell>
        </row>
        <row r="201">
          <cell r="B201" t="str">
            <v>Norfolk St.</v>
          </cell>
          <cell r="C201" t="str">
            <v>MEAC</v>
          </cell>
          <cell r="D201"/>
          <cell r="E201">
            <v>0.10000000000000853</v>
          </cell>
          <cell r="F201">
            <v>102.4</v>
          </cell>
          <cell r="G201">
            <v>102.3</v>
          </cell>
          <cell r="H201">
            <v>67</v>
          </cell>
          <cell r="I201" t="str">
            <v>+.095</v>
          </cell>
          <cell r="J201">
            <v>3</v>
          </cell>
          <cell r="K201">
            <v>0</v>
          </cell>
        </row>
        <row r="202">
          <cell r="B202" t="str">
            <v>North Alabama</v>
          </cell>
          <cell r="C202" t="str">
            <v>ASun</v>
          </cell>
          <cell r="D202"/>
          <cell r="E202">
            <v>-13.599999999999994</v>
          </cell>
          <cell r="F202">
            <v>90.4</v>
          </cell>
          <cell r="G202">
            <v>104</v>
          </cell>
          <cell r="H202">
            <v>67.599999999999994</v>
          </cell>
          <cell r="I202">
            <v>-6.4000000000000001E-2</v>
          </cell>
          <cell r="J202">
            <v>3</v>
          </cell>
          <cell r="K202">
            <v>0</v>
          </cell>
        </row>
        <row r="203">
          <cell r="B203" t="str">
            <v>North Carolina</v>
          </cell>
          <cell r="C203" t="str">
            <v>ACC</v>
          </cell>
          <cell r="D203"/>
          <cell r="E203">
            <v>16</v>
          </cell>
          <cell r="F203">
            <v>113</v>
          </cell>
          <cell r="G203">
            <v>97</v>
          </cell>
          <cell r="H203">
            <v>70.2</v>
          </cell>
          <cell r="I203" t="str">
            <v>+.079</v>
          </cell>
          <cell r="J203">
            <v>3.4</v>
          </cell>
          <cell r="K203">
            <v>0</v>
          </cell>
        </row>
        <row r="204">
          <cell r="B204" t="str">
            <v>North Carolina A&amp;T</v>
          </cell>
          <cell r="C204" t="str">
            <v>MEAC</v>
          </cell>
          <cell r="D204"/>
          <cell r="E204">
            <v>-11</v>
          </cell>
          <cell r="F204">
            <v>96.9</v>
          </cell>
          <cell r="G204">
            <v>107.9</v>
          </cell>
          <cell r="H204">
            <v>67.400000000000006</v>
          </cell>
          <cell r="I204" t="str">
            <v>+.023</v>
          </cell>
          <cell r="J204">
            <v>4.2</v>
          </cell>
          <cell r="K204">
            <v>1.1000000000000001</v>
          </cell>
        </row>
        <row r="205">
          <cell r="B205" t="str">
            <v>North Carolina Central</v>
          </cell>
          <cell r="C205" t="str">
            <v>MEAC</v>
          </cell>
          <cell r="D205"/>
          <cell r="E205">
            <v>-10.399999999999991</v>
          </cell>
          <cell r="F205">
            <v>96.7</v>
          </cell>
          <cell r="G205">
            <v>107.1</v>
          </cell>
          <cell r="H205">
            <v>67.5</v>
          </cell>
          <cell r="I205" t="str">
            <v>+.044</v>
          </cell>
          <cell r="J205">
            <v>3.3</v>
          </cell>
          <cell r="K205">
            <v>0</v>
          </cell>
        </row>
        <row r="206">
          <cell r="B206" t="str">
            <v>North Dakota</v>
          </cell>
          <cell r="C206" t="str">
            <v>Sum</v>
          </cell>
          <cell r="D206"/>
          <cell r="E206">
            <v>-19.5</v>
          </cell>
          <cell r="F206">
            <v>96.9</v>
          </cell>
          <cell r="G206">
            <v>116.4</v>
          </cell>
          <cell r="H206">
            <v>67.3</v>
          </cell>
          <cell r="I206">
            <v>-0.02</v>
          </cell>
          <cell r="J206">
            <v>2.9</v>
          </cell>
          <cell r="K206">
            <v>0</v>
          </cell>
        </row>
        <row r="207">
          <cell r="B207" t="str">
            <v>North Dakota St.</v>
          </cell>
          <cell r="C207" t="str">
            <v>Sum</v>
          </cell>
          <cell r="D207"/>
          <cell r="E207">
            <v>2.2000000000000028</v>
          </cell>
          <cell r="F207">
            <v>103.4</v>
          </cell>
          <cell r="G207">
            <v>101.2</v>
          </cell>
          <cell r="H207">
            <v>66.3</v>
          </cell>
          <cell r="I207" t="str">
            <v>+.101</v>
          </cell>
          <cell r="J207">
            <v>3.4</v>
          </cell>
          <cell r="K207">
            <v>2.4</v>
          </cell>
        </row>
        <row r="208">
          <cell r="B208" t="str">
            <v>North Florida</v>
          </cell>
          <cell r="C208" t="str">
            <v>ASun</v>
          </cell>
          <cell r="D208"/>
          <cell r="E208">
            <v>-8.5999999999999943</v>
          </cell>
          <cell r="F208">
            <v>97.4</v>
          </cell>
          <cell r="G208">
            <v>106</v>
          </cell>
          <cell r="H208">
            <v>67.7</v>
          </cell>
          <cell r="I208" t="str">
            <v>+.003</v>
          </cell>
          <cell r="J208">
            <v>2.7</v>
          </cell>
          <cell r="K208">
            <v>0</v>
          </cell>
        </row>
        <row r="209">
          <cell r="B209" t="str">
            <v>North Texas</v>
          </cell>
          <cell r="C209" t="str">
            <v>CUSA</v>
          </cell>
          <cell r="D209"/>
          <cell r="E209">
            <v>13.900000000000006</v>
          </cell>
          <cell r="F209">
            <v>105.5</v>
          </cell>
          <cell r="G209">
            <v>91.6</v>
          </cell>
          <cell r="H209">
            <v>59</v>
          </cell>
          <cell r="I209" t="str">
            <v>+.010</v>
          </cell>
          <cell r="J209">
            <v>3.3</v>
          </cell>
          <cell r="K209">
            <v>0</v>
          </cell>
        </row>
        <row r="210">
          <cell r="B210" t="str">
            <v>Northeastern</v>
          </cell>
          <cell r="C210" t="str">
            <v>CAA</v>
          </cell>
          <cell r="D210"/>
          <cell r="E210">
            <v>-8.0999999999999943</v>
          </cell>
          <cell r="F210">
            <v>96.9</v>
          </cell>
          <cell r="G210">
            <v>105</v>
          </cell>
          <cell r="H210">
            <v>64.3</v>
          </cell>
          <cell r="I210">
            <v>-6.4000000000000001E-2</v>
          </cell>
          <cell r="J210">
            <v>2.6</v>
          </cell>
          <cell r="K210">
            <v>1.9</v>
          </cell>
        </row>
        <row r="211">
          <cell r="B211" t="str">
            <v>Northern Arizona</v>
          </cell>
          <cell r="C211" t="str">
            <v>BSky</v>
          </cell>
          <cell r="D211"/>
          <cell r="E211">
            <v>-16.599999999999994</v>
          </cell>
          <cell r="F211">
            <v>95.9</v>
          </cell>
          <cell r="G211">
            <v>112.5</v>
          </cell>
          <cell r="H211">
            <v>65</v>
          </cell>
          <cell r="I211" t="str">
            <v>+.007</v>
          </cell>
          <cell r="J211">
            <v>3.3</v>
          </cell>
          <cell r="K211">
            <v>0</v>
          </cell>
        </row>
        <row r="212">
          <cell r="B212" t="str">
            <v>Northern Colorado</v>
          </cell>
          <cell r="C212" t="str">
            <v>BSky</v>
          </cell>
          <cell r="D212"/>
          <cell r="E212">
            <v>-3.5</v>
          </cell>
          <cell r="F212">
            <v>107.8</v>
          </cell>
          <cell r="G212">
            <v>111.3</v>
          </cell>
          <cell r="H212">
            <v>69.599999999999994</v>
          </cell>
          <cell r="I212" t="str">
            <v>+.080</v>
          </cell>
          <cell r="J212">
            <v>2.7</v>
          </cell>
          <cell r="K212">
            <v>0</v>
          </cell>
        </row>
        <row r="213">
          <cell r="B213" t="str">
            <v>Northern Illinois</v>
          </cell>
          <cell r="C213" t="str">
            <v>MAC</v>
          </cell>
          <cell r="D213"/>
          <cell r="E213">
            <v>-11</v>
          </cell>
          <cell r="F213">
            <v>93.1</v>
          </cell>
          <cell r="G213">
            <v>104.1</v>
          </cell>
          <cell r="H213">
            <v>66.900000000000006</v>
          </cell>
          <cell r="I213" t="str">
            <v>+.001</v>
          </cell>
          <cell r="J213">
            <v>3</v>
          </cell>
          <cell r="K213">
            <v>0</v>
          </cell>
        </row>
        <row r="214">
          <cell r="B214" t="str">
            <v>Northern Iowa</v>
          </cell>
          <cell r="C214" t="str">
            <v>MVC</v>
          </cell>
          <cell r="D214"/>
          <cell r="E214">
            <v>8.5</v>
          </cell>
          <cell r="F214">
            <v>110.3</v>
          </cell>
          <cell r="G214">
            <v>101.8</v>
          </cell>
          <cell r="H214">
            <v>67.099999999999994</v>
          </cell>
          <cell r="I214" t="str">
            <v>+.034</v>
          </cell>
          <cell r="J214">
            <v>3.5</v>
          </cell>
          <cell r="K214">
            <v>0</v>
          </cell>
        </row>
        <row r="215">
          <cell r="B215" t="str">
            <v>Northern Kentucky</v>
          </cell>
          <cell r="C215" t="str">
            <v>Horz</v>
          </cell>
          <cell r="D215"/>
          <cell r="E215">
            <v>-2.1000000000000085</v>
          </cell>
          <cell r="F215">
            <v>101.1</v>
          </cell>
          <cell r="G215">
            <v>103.2</v>
          </cell>
          <cell r="H215">
            <v>64.099999999999994</v>
          </cell>
          <cell r="I215">
            <v>-4.0000000000000001E-3</v>
          </cell>
          <cell r="J215">
            <v>2.8</v>
          </cell>
          <cell r="K215">
            <v>0</v>
          </cell>
        </row>
        <row r="216">
          <cell r="B216" t="str">
            <v>Northwestern</v>
          </cell>
          <cell r="C216" t="str">
            <v>B10</v>
          </cell>
          <cell r="D216"/>
          <cell r="E216">
            <v>9.3999999999999915</v>
          </cell>
          <cell r="F216">
            <v>106.6</v>
          </cell>
          <cell r="G216">
            <v>97.2</v>
          </cell>
          <cell r="H216">
            <v>67.599999999999994</v>
          </cell>
          <cell r="I216">
            <v>-7.6999999999999999E-2</v>
          </cell>
          <cell r="J216">
            <v>3</v>
          </cell>
          <cell r="K216">
            <v>0</v>
          </cell>
        </row>
        <row r="217">
          <cell r="B217" t="str">
            <v>Northwestern St.</v>
          </cell>
          <cell r="C217" t="str">
            <v>Slnd</v>
          </cell>
          <cell r="D217"/>
          <cell r="E217">
            <v>-15.299999999999997</v>
          </cell>
          <cell r="F217">
            <v>98.5</v>
          </cell>
          <cell r="G217">
            <v>113.8</v>
          </cell>
          <cell r="H217">
            <v>71.099999999999994</v>
          </cell>
          <cell r="I217">
            <v>-0.06</v>
          </cell>
          <cell r="J217">
            <v>2.9</v>
          </cell>
          <cell r="K217">
            <v>0</v>
          </cell>
        </row>
        <row r="218">
          <cell r="B218" t="str">
            <v>Notre Dame</v>
          </cell>
          <cell r="C218" t="str">
            <v>ACC</v>
          </cell>
          <cell r="D218"/>
          <cell r="E218">
            <v>13.700000000000003</v>
          </cell>
          <cell r="F218">
            <v>112</v>
          </cell>
          <cell r="G218">
            <v>98.3</v>
          </cell>
          <cell r="H218">
            <v>65.8</v>
          </cell>
          <cell r="I218" t="str">
            <v>+.016</v>
          </cell>
          <cell r="J218">
            <v>3</v>
          </cell>
          <cell r="K218">
            <v>0.2</v>
          </cell>
        </row>
        <row r="219">
          <cell r="B219" t="str">
            <v>Oakland</v>
          </cell>
          <cell r="C219" t="str">
            <v>Horz</v>
          </cell>
          <cell r="D219"/>
          <cell r="E219">
            <v>-1.4000000000000057</v>
          </cell>
          <cell r="F219">
            <v>103.1</v>
          </cell>
          <cell r="G219">
            <v>104.5</v>
          </cell>
          <cell r="H219">
            <v>67.400000000000006</v>
          </cell>
          <cell r="I219" t="str">
            <v>+.022</v>
          </cell>
          <cell r="J219">
            <v>2.6</v>
          </cell>
          <cell r="K219">
            <v>0</v>
          </cell>
        </row>
        <row r="220">
          <cell r="B220" t="str">
            <v>Ohio</v>
          </cell>
          <cell r="C220" t="str">
            <v>MAC</v>
          </cell>
          <cell r="D220"/>
          <cell r="E220">
            <v>3.9000000000000057</v>
          </cell>
          <cell r="F220">
            <v>104.5</v>
          </cell>
          <cell r="G220">
            <v>100.6</v>
          </cell>
          <cell r="H220">
            <v>67.400000000000006</v>
          </cell>
          <cell r="I220" t="str">
            <v>+.037</v>
          </cell>
          <cell r="J220">
            <v>3.8</v>
          </cell>
          <cell r="K220">
            <v>3.7</v>
          </cell>
        </row>
        <row r="221">
          <cell r="B221" t="str">
            <v>Ohio St.</v>
          </cell>
          <cell r="C221" t="str">
            <v>B10</v>
          </cell>
          <cell r="D221"/>
          <cell r="E221">
            <v>15.799999999999997</v>
          </cell>
          <cell r="F221">
            <v>116.6</v>
          </cell>
          <cell r="G221">
            <v>100.8</v>
          </cell>
          <cell r="H221">
            <v>65</v>
          </cell>
          <cell r="I221">
            <v>-1.4999999999999999E-2</v>
          </cell>
          <cell r="J221">
            <v>3.9</v>
          </cell>
          <cell r="K221">
            <v>5.0999999999999996</v>
          </cell>
        </row>
        <row r="222">
          <cell r="B222" t="str">
            <v>Oklahoma</v>
          </cell>
          <cell r="C222" t="str">
            <v>B12</v>
          </cell>
          <cell r="D222"/>
          <cell r="E222">
            <v>15.900000000000006</v>
          </cell>
          <cell r="F222">
            <v>110.4</v>
          </cell>
          <cell r="G222">
            <v>94.5</v>
          </cell>
          <cell r="H222">
            <v>64.8</v>
          </cell>
          <cell r="I222">
            <v>-4.3999999999999997E-2</v>
          </cell>
          <cell r="J222">
            <v>4</v>
          </cell>
          <cell r="K222">
            <v>0</v>
          </cell>
        </row>
        <row r="223">
          <cell r="B223" t="str">
            <v>Oklahoma St.</v>
          </cell>
          <cell r="C223" t="str">
            <v>B12</v>
          </cell>
          <cell r="D223"/>
          <cell r="E223">
            <v>14.900000000000006</v>
          </cell>
          <cell r="F223">
            <v>103.5</v>
          </cell>
          <cell r="G223">
            <v>88.6</v>
          </cell>
          <cell r="H223">
            <v>67.599999999999994</v>
          </cell>
          <cell r="I223">
            <v>-7.3999999999999996E-2</v>
          </cell>
          <cell r="J223">
            <v>3.7</v>
          </cell>
          <cell r="K223">
            <v>0</v>
          </cell>
        </row>
        <row r="224">
          <cell r="B224" t="str">
            <v>Old Dominion</v>
          </cell>
          <cell r="C224" t="str">
            <v>CUSA</v>
          </cell>
          <cell r="D224"/>
          <cell r="E224">
            <v>-1.8000000000000114</v>
          </cell>
          <cell r="F224">
            <v>101.1</v>
          </cell>
          <cell r="G224">
            <v>102.9</v>
          </cell>
          <cell r="H224">
            <v>64.2</v>
          </cell>
          <cell r="I224">
            <v>-7.8E-2</v>
          </cell>
          <cell r="J224">
            <v>3.8</v>
          </cell>
          <cell r="K224">
            <v>0</v>
          </cell>
        </row>
        <row r="225">
          <cell r="B225" t="str">
            <v>Oral Roberts</v>
          </cell>
          <cell r="C225" t="str">
            <v>Sum</v>
          </cell>
          <cell r="D225"/>
          <cell r="E225">
            <v>0.89999999999999147</v>
          </cell>
          <cell r="F225">
            <v>109.8</v>
          </cell>
          <cell r="G225">
            <v>108.9</v>
          </cell>
          <cell r="H225">
            <v>70.3</v>
          </cell>
          <cell r="I225">
            <v>-2.7E-2</v>
          </cell>
          <cell r="J225">
            <v>3.3</v>
          </cell>
          <cell r="K225">
            <v>0</v>
          </cell>
        </row>
        <row r="226">
          <cell r="B226" t="str">
            <v>Oregon</v>
          </cell>
          <cell r="C226" t="str">
            <v>P12</v>
          </cell>
          <cell r="D226"/>
          <cell r="E226">
            <v>10.200000000000003</v>
          </cell>
          <cell r="F226">
            <v>109.7</v>
          </cell>
          <cell r="G226">
            <v>99.5</v>
          </cell>
          <cell r="H226">
            <v>67.900000000000006</v>
          </cell>
          <cell r="I226" t="str">
            <v>+.010</v>
          </cell>
          <cell r="J226">
            <v>3.9</v>
          </cell>
          <cell r="K226">
            <v>2.2999999999999998</v>
          </cell>
        </row>
        <row r="227">
          <cell r="B227" t="str">
            <v>Oregon St.</v>
          </cell>
          <cell r="C227" t="str">
            <v>P12</v>
          </cell>
          <cell r="D227"/>
          <cell r="E227">
            <v>-5.2999999999999972</v>
          </cell>
          <cell r="F227">
            <v>105.5</v>
          </cell>
          <cell r="G227">
            <v>110.8</v>
          </cell>
          <cell r="H227">
            <v>66.5</v>
          </cell>
          <cell r="I227">
            <v>-0.108</v>
          </cell>
          <cell r="J227">
            <v>3.5</v>
          </cell>
          <cell r="K227">
            <v>0</v>
          </cell>
        </row>
        <row r="228">
          <cell r="B228" t="str">
            <v>Pacific</v>
          </cell>
          <cell r="C228" t="str">
            <v>WCC</v>
          </cell>
          <cell r="D228"/>
          <cell r="E228">
            <v>-10.399999999999991</v>
          </cell>
          <cell r="F228">
            <v>95.4</v>
          </cell>
          <cell r="G228">
            <v>105.8</v>
          </cell>
          <cell r="H228">
            <v>68.099999999999994</v>
          </cell>
          <cell r="I228">
            <v>-4.8000000000000001E-2</v>
          </cell>
          <cell r="J228">
            <v>2.5</v>
          </cell>
          <cell r="K228">
            <v>0</v>
          </cell>
        </row>
        <row r="229">
          <cell r="B229" t="str">
            <v>Penn</v>
          </cell>
          <cell r="C229" t="str">
            <v>Ivy</v>
          </cell>
          <cell r="D229"/>
          <cell r="E229">
            <v>-3.3999999999999915</v>
          </cell>
          <cell r="F229">
            <v>106.2</v>
          </cell>
          <cell r="G229">
            <v>109.6</v>
          </cell>
          <cell r="H229">
            <v>67.599999999999994</v>
          </cell>
          <cell r="I229" t="str">
            <v>+.031</v>
          </cell>
          <cell r="J229">
            <v>2.4</v>
          </cell>
          <cell r="K229">
            <v>0</v>
          </cell>
        </row>
        <row r="230">
          <cell r="B230" t="str">
            <v>Penn St.</v>
          </cell>
          <cell r="C230" t="str">
            <v>B10</v>
          </cell>
          <cell r="D230"/>
          <cell r="E230">
            <v>9.3999999999999915</v>
          </cell>
          <cell r="F230">
            <v>105.3</v>
          </cell>
          <cell r="G230">
            <v>95.9</v>
          </cell>
          <cell r="H230">
            <v>61.9</v>
          </cell>
          <cell r="I230">
            <v>-3.6999999999999998E-2</v>
          </cell>
          <cell r="J230">
            <v>3.4</v>
          </cell>
          <cell r="K230">
            <v>2</v>
          </cell>
        </row>
        <row r="231">
          <cell r="B231" t="str">
            <v>Pepperdine</v>
          </cell>
          <cell r="C231" t="str">
            <v>WCC</v>
          </cell>
          <cell r="D231"/>
          <cell r="E231">
            <v>-9.1999999999999886</v>
          </cell>
          <cell r="F231">
            <v>97.9</v>
          </cell>
          <cell r="G231">
            <v>107.1</v>
          </cell>
          <cell r="H231">
            <v>69.8</v>
          </cell>
          <cell r="I231">
            <v>-2.3E-2</v>
          </cell>
          <cell r="J231">
            <v>2.5</v>
          </cell>
          <cell r="K231">
            <v>2.2000000000000002</v>
          </cell>
        </row>
        <row r="232">
          <cell r="B232" t="str">
            <v>Pittsburgh</v>
          </cell>
          <cell r="C232" t="str">
            <v>ACC</v>
          </cell>
          <cell r="D232"/>
          <cell r="E232">
            <v>-2.7999999999999972</v>
          </cell>
          <cell r="F232">
            <v>99.4</v>
          </cell>
          <cell r="G232">
            <v>102.2</v>
          </cell>
          <cell r="H232">
            <v>63.9</v>
          </cell>
          <cell r="I232" t="str">
            <v>+.050</v>
          </cell>
          <cell r="J232">
            <v>2.9</v>
          </cell>
          <cell r="K232">
            <v>1.7</v>
          </cell>
        </row>
        <row r="233">
          <cell r="B233" t="str">
            <v>Portland</v>
          </cell>
          <cell r="C233" t="str">
            <v>WCC</v>
          </cell>
          <cell r="D233"/>
          <cell r="E233">
            <v>-0.40000000000000568</v>
          </cell>
          <cell r="F233">
            <v>103.1</v>
          </cell>
          <cell r="G233">
            <v>103.5</v>
          </cell>
          <cell r="H233">
            <v>68.8</v>
          </cell>
          <cell r="I233" t="str">
            <v>+.054</v>
          </cell>
          <cell r="J233">
            <v>2.1</v>
          </cell>
          <cell r="K233">
            <v>0</v>
          </cell>
        </row>
        <row r="234">
          <cell r="B234" t="str">
            <v>Portland St.</v>
          </cell>
          <cell r="C234" t="str">
            <v>BSky</v>
          </cell>
          <cell r="D234"/>
          <cell r="E234">
            <v>-7.5</v>
          </cell>
          <cell r="F234">
            <v>96</v>
          </cell>
          <cell r="G234">
            <v>103.5</v>
          </cell>
          <cell r="H234">
            <v>70.900000000000006</v>
          </cell>
          <cell r="I234">
            <v>-1.4999999999999999E-2</v>
          </cell>
          <cell r="J234">
            <v>2.6</v>
          </cell>
          <cell r="K234">
            <v>0</v>
          </cell>
        </row>
        <row r="235">
          <cell r="B235" t="str">
            <v>Prairie View A&amp;M</v>
          </cell>
          <cell r="C235" t="str">
            <v>SWAC</v>
          </cell>
          <cell r="D235"/>
          <cell r="E235">
            <v>-10</v>
          </cell>
          <cell r="F235">
            <v>97.2</v>
          </cell>
          <cell r="G235">
            <v>107.2</v>
          </cell>
          <cell r="H235">
            <v>70.2</v>
          </cell>
          <cell r="I235">
            <v>-3.4000000000000002E-2</v>
          </cell>
          <cell r="J235">
            <v>2.6</v>
          </cell>
          <cell r="K235">
            <v>0</v>
          </cell>
        </row>
        <row r="236">
          <cell r="B236" t="str">
            <v>Presbyterian</v>
          </cell>
          <cell r="C236" t="str">
            <v>BSth</v>
          </cell>
          <cell r="D236"/>
          <cell r="E236">
            <v>-8.4000000000000057</v>
          </cell>
          <cell r="F236">
            <v>96.5</v>
          </cell>
          <cell r="G236">
            <v>104.9</v>
          </cell>
          <cell r="H236">
            <v>64.099999999999994</v>
          </cell>
          <cell r="I236">
            <v>-4.3999999999999997E-2</v>
          </cell>
          <cell r="J236">
            <v>2.5</v>
          </cell>
          <cell r="K236">
            <v>0</v>
          </cell>
        </row>
        <row r="237">
          <cell r="B237" t="str">
            <v>Princeton</v>
          </cell>
          <cell r="C237" t="str">
            <v>Ivy</v>
          </cell>
          <cell r="D237"/>
          <cell r="E237">
            <v>6.3999999999999915</v>
          </cell>
          <cell r="F237">
            <v>112.3</v>
          </cell>
          <cell r="G237">
            <v>105.9</v>
          </cell>
          <cell r="H237">
            <v>66.7</v>
          </cell>
          <cell r="I237" t="str">
            <v>+.066</v>
          </cell>
          <cell r="J237">
            <v>2</v>
          </cell>
          <cell r="K237">
            <v>0</v>
          </cell>
        </row>
        <row r="238">
          <cell r="B238" t="str">
            <v>Providence</v>
          </cell>
          <cell r="C238" t="str">
            <v>BE</v>
          </cell>
          <cell r="D238"/>
          <cell r="E238">
            <v>13.900000000000006</v>
          </cell>
          <cell r="F238">
            <v>111.9</v>
          </cell>
          <cell r="G238">
            <v>98</v>
          </cell>
          <cell r="H238">
            <v>65.2</v>
          </cell>
          <cell r="I238" t="str">
            <v>+.194</v>
          </cell>
          <cell r="J238">
            <v>3.2</v>
          </cell>
          <cell r="K238">
            <v>0</v>
          </cell>
        </row>
        <row r="239">
          <cell r="B239" t="str">
            <v>Purdue</v>
          </cell>
          <cell r="C239" t="str">
            <v>B10</v>
          </cell>
          <cell r="D239"/>
          <cell r="E239">
            <v>22.700000000000003</v>
          </cell>
          <cell r="F239">
            <v>122</v>
          </cell>
          <cell r="G239">
            <v>99.3</v>
          </cell>
          <cell r="H239">
            <v>65.8</v>
          </cell>
          <cell r="I239" t="str">
            <v>+.045</v>
          </cell>
          <cell r="J239">
            <v>3.9</v>
          </cell>
          <cell r="K239">
            <v>1.3</v>
          </cell>
        </row>
        <row r="240">
          <cell r="B240" t="str">
            <v>Purdue Fort Wayne</v>
          </cell>
          <cell r="C240" t="str">
            <v>Horz</v>
          </cell>
          <cell r="D240"/>
          <cell r="E240">
            <v>-5.2000000000000028</v>
          </cell>
          <cell r="F240">
            <v>98.7</v>
          </cell>
          <cell r="G240">
            <v>103.9</v>
          </cell>
          <cell r="H240">
            <v>68.3</v>
          </cell>
          <cell r="I240" t="str">
            <v>+.072</v>
          </cell>
          <cell r="J240">
            <v>2.9</v>
          </cell>
          <cell r="K240">
            <v>0</v>
          </cell>
        </row>
        <row r="241">
          <cell r="B241" t="str">
            <v>Quinnipiac</v>
          </cell>
          <cell r="C241" t="str">
            <v>MAAC</v>
          </cell>
          <cell r="D241"/>
          <cell r="E241">
            <v>-5.7999999999999972</v>
          </cell>
          <cell r="F241">
            <v>102.7</v>
          </cell>
          <cell r="G241">
            <v>108.5</v>
          </cell>
          <cell r="H241">
            <v>68.7</v>
          </cell>
          <cell r="I241">
            <v>-2.9000000000000001E-2</v>
          </cell>
          <cell r="J241">
            <v>2.4</v>
          </cell>
          <cell r="K241">
            <v>0</v>
          </cell>
        </row>
        <row r="242">
          <cell r="B242" t="str">
            <v>Radford</v>
          </cell>
          <cell r="C242" t="str">
            <v>BSth</v>
          </cell>
          <cell r="D242"/>
          <cell r="E242">
            <v>-10.600000000000009</v>
          </cell>
          <cell r="F242">
            <v>95.3</v>
          </cell>
          <cell r="G242">
            <v>105.9</v>
          </cell>
          <cell r="H242">
            <v>64.099999999999994</v>
          </cell>
          <cell r="I242" t="str">
            <v>+.023</v>
          </cell>
          <cell r="J242">
            <v>2.2999999999999998</v>
          </cell>
          <cell r="K242">
            <v>0</v>
          </cell>
        </row>
        <row r="243">
          <cell r="B243" t="str">
            <v>Rhode Island</v>
          </cell>
          <cell r="C243" t="str">
            <v>A10</v>
          </cell>
          <cell r="D243"/>
          <cell r="E243">
            <v>3</v>
          </cell>
          <cell r="F243">
            <v>99.2</v>
          </cell>
          <cell r="G243">
            <v>96.2</v>
          </cell>
          <cell r="H243">
            <v>67.2</v>
          </cell>
          <cell r="I243">
            <v>-8.8999999999999996E-2</v>
          </cell>
          <cell r="J243">
            <v>3.2</v>
          </cell>
          <cell r="K243">
            <v>0</v>
          </cell>
        </row>
        <row r="244">
          <cell r="B244" t="str">
            <v>Rice</v>
          </cell>
          <cell r="C244" t="str">
            <v>CUSA</v>
          </cell>
          <cell r="D244"/>
          <cell r="E244">
            <v>-4.2999999999999972</v>
          </cell>
          <cell r="F244">
            <v>106.2</v>
          </cell>
          <cell r="G244">
            <v>110.5</v>
          </cell>
          <cell r="H244">
            <v>67.5</v>
          </cell>
          <cell r="I244" t="str">
            <v>+.026</v>
          </cell>
          <cell r="J244">
            <v>3.1</v>
          </cell>
          <cell r="K244">
            <v>0</v>
          </cell>
        </row>
        <row r="245">
          <cell r="B245" t="str">
            <v>Richmond</v>
          </cell>
          <cell r="C245" t="str">
            <v>A10</v>
          </cell>
          <cell r="D245"/>
          <cell r="E245">
            <v>9.5</v>
          </cell>
          <cell r="F245">
            <v>109.5</v>
          </cell>
          <cell r="G245">
            <v>100</v>
          </cell>
          <cell r="H245">
            <v>66.900000000000006</v>
          </cell>
          <cell r="I245" t="str">
            <v>+.019</v>
          </cell>
          <cell r="J245">
            <v>3</v>
          </cell>
          <cell r="K245">
            <v>0.9</v>
          </cell>
        </row>
        <row r="246">
          <cell r="B246" t="str">
            <v>Rider</v>
          </cell>
          <cell r="C246" t="str">
            <v>MAAC</v>
          </cell>
          <cell r="D246"/>
          <cell r="E246">
            <v>-5.2000000000000028</v>
          </cell>
          <cell r="F246">
            <v>99</v>
          </cell>
          <cell r="G246">
            <v>104.2</v>
          </cell>
          <cell r="H246">
            <v>66.8</v>
          </cell>
          <cell r="I246">
            <v>-0.01</v>
          </cell>
          <cell r="J246">
            <v>2.2999999999999998</v>
          </cell>
          <cell r="K246">
            <v>0</v>
          </cell>
        </row>
        <row r="247">
          <cell r="B247" t="str">
            <v>Robert Morris</v>
          </cell>
          <cell r="C247" t="str">
            <v>Horz</v>
          </cell>
          <cell r="D247"/>
          <cell r="E247">
            <v>-15.299999999999997</v>
          </cell>
          <cell r="F247">
            <v>98.5</v>
          </cell>
          <cell r="G247">
            <v>113.8</v>
          </cell>
          <cell r="H247">
            <v>66.599999999999994</v>
          </cell>
          <cell r="I247">
            <v>-6.7000000000000004E-2</v>
          </cell>
          <cell r="J247">
            <v>2.2999999999999998</v>
          </cell>
          <cell r="K247">
            <v>0</v>
          </cell>
        </row>
        <row r="248">
          <cell r="B248" t="str">
            <v>Rutgers</v>
          </cell>
          <cell r="C248" t="str">
            <v>B10</v>
          </cell>
          <cell r="D248"/>
          <cell r="E248">
            <v>10.799999999999997</v>
          </cell>
          <cell r="F248">
            <v>106.3</v>
          </cell>
          <cell r="G248">
            <v>95.5</v>
          </cell>
          <cell r="H248">
            <v>65</v>
          </cell>
          <cell r="I248" t="str">
            <v>+.016</v>
          </cell>
          <cell r="J248">
            <v>3.8</v>
          </cell>
          <cell r="K248">
            <v>0</v>
          </cell>
        </row>
        <row r="249">
          <cell r="B249" t="str">
            <v>Sacramento St.</v>
          </cell>
          <cell r="C249" t="str">
            <v>BSky</v>
          </cell>
          <cell r="D249"/>
          <cell r="E249">
            <v>-13.5</v>
          </cell>
          <cell r="F249">
            <v>95.4</v>
          </cell>
          <cell r="G249">
            <v>108.9</v>
          </cell>
          <cell r="H249">
            <v>64.2</v>
          </cell>
          <cell r="I249" t="str">
            <v>+.008</v>
          </cell>
          <cell r="J249">
            <v>2.8</v>
          </cell>
          <cell r="K249">
            <v>0</v>
          </cell>
        </row>
        <row r="250">
          <cell r="B250" t="str">
            <v>Sacred Heart</v>
          </cell>
          <cell r="C250" t="str">
            <v>NEC</v>
          </cell>
          <cell r="D250"/>
          <cell r="E250">
            <v>-14.299999999999997</v>
          </cell>
          <cell r="F250">
            <v>101.4</v>
          </cell>
          <cell r="G250">
            <v>115.7</v>
          </cell>
          <cell r="H250">
            <v>67.3</v>
          </cell>
          <cell r="I250">
            <v>-2.7E-2</v>
          </cell>
          <cell r="J250">
            <v>2.2999999999999998</v>
          </cell>
          <cell r="K250">
            <v>0</v>
          </cell>
        </row>
        <row r="251">
          <cell r="B251" t="str">
            <v>Saint Joseph's</v>
          </cell>
          <cell r="C251" t="str">
            <v>A10</v>
          </cell>
          <cell r="D251"/>
          <cell r="E251">
            <v>0.40000000000000568</v>
          </cell>
          <cell r="F251">
            <v>100.4</v>
          </cell>
          <cell r="G251">
            <v>100</v>
          </cell>
          <cell r="H251">
            <v>67.900000000000006</v>
          </cell>
          <cell r="I251">
            <v>-8.5000000000000006E-2</v>
          </cell>
          <cell r="J251">
            <v>3.2</v>
          </cell>
          <cell r="K251">
            <v>0</v>
          </cell>
        </row>
        <row r="252">
          <cell r="B252" t="str">
            <v>Saint Louis</v>
          </cell>
          <cell r="C252" t="str">
            <v>A10</v>
          </cell>
          <cell r="D252"/>
          <cell r="E252">
            <v>12.200000000000003</v>
          </cell>
          <cell r="F252">
            <v>109.8</v>
          </cell>
          <cell r="G252">
            <v>97.6</v>
          </cell>
          <cell r="H252">
            <v>67.8</v>
          </cell>
          <cell r="I252">
            <v>-1.7000000000000001E-2</v>
          </cell>
          <cell r="J252">
            <v>4.0999999999999996</v>
          </cell>
          <cell r="K252">
            <v>0</v>
          </cell>
        </row>
        <row r="253">
          <cell r="B253" t="str">
            <v>Saint Mary's</v>
          </cell>
          <cell r="C253" t="str">
            <v>WCC</v>
          </cell>
          <cell r="D253"/>
          <cell r="E253">
            <v>19.799999999999997</v>
          </cell>
          <cell r="F253">
            <v>109.7</v>
          </cell>
          <cell r="G253">
            <v>89.9</v>
          </cell>
          <cell r="H253">
            <v>63.5</v>
          </cell>
          <cell r="I253" t="str">
            <v>+.037</v>
          </cell>
          <cell r="J253">
            <v>2.7</v>
          </cell>
          <cell r="K253">
            <v>0</v>
          </cell>
        </row>
        <row r="254">
          <cell r="B254" t="str">
            <v>Saint Peter's</v>
          </cell>
          <cell r="C254" t="str">
            <v>MAAC</v>
          </cell>
          <cell r="D254"/>
          <cell r="E254">
            <v>4.2000000000000028</v>
          </cell>
          <cell r="F254">
            <v>98.7</v>
          </cell>
          <cell r="G254">
            <v>94.5</v>
          </cell>
          <cell r="H254">
            <v>66</v>
          </cell>
          <cell r="I254">
            <v>-1.6E-2</v>
          </cell>
          <cell r="J254">
            <v>2.4</v>
          </cell>
          <cell r="K254">
            <v>0</v>
          </cell>
        </row>
        <row r="255">
          <cell r="B255" t="str">
            <v>Sam Houston St.</v>
          </cell>
          <cell r="C255" t="str">
            <v>Slnd</v>
          </cell>
          <cell r="D255"/>
          <cell r="E255">
            <v>2.6999999999999886</v>
          </cell>
          <cell r="F255">
            <v>101.1</v>
          </cell>
          <cell r="G255">
            <v>98.4</v>
          </cell>
          <cell r="H255">
            <v>64.7</v>
          </cell>
          <cell r="I255">
            <v>-4.0000000000000001E-3</v>
          </cell>
          <cell r="J255">
            <v>2.8</v>
          </cell>
          <cell r="K255">
            <v>0</v>
          </cell>
        </row>
        <row r="256">
          <cell r="B256" t="str">
            <v>Samford</v>
          </cell>
          <cell r="C256" t="str">
            <v>SC</v>
          </cell>
          <cell r="D256"/>
          <cell r="E256">
            <v>-1.0999999999999943</v>
          </cell>
          <cell r="F256">
            <v>105.2</v>
          </cell>
          <cell r="G256">
            <v>106.3</v>
          </cell>
          <cell r="H256">
            <v>69</v>
          </cell>
          <cell r="I256" t="str">
            <v>+.162</v>
          </cell>
          <cell r="J256">
            <v>2.8</v>
          </cell>
          <cell r="K256">
            <v>3.3</v>
          </cell>
        </row>
        <row r="257">
          <cell r="B257" t="str">
            <v>San Diego</v>
          </cell>
          <cell r="C257" t="str">
            <v>WCC</v>
          </cell>
          <cell r="D257"/>
          <cell r="E257">
            <v>-4.4000000000000057</v>
          </cell>
          <cell r="F257">
            <v>96.8</v>
          </cell>
          <cell r="G257">
            <v>101.2</v>
          </cell>
          <cell r="H257">
            <v>65.5</v>
          </cell>
          <cell r="I257" t="str">
            <v>+.090</v>
          </cell>
          <cell r="J257">
            <v>2.6</v>
          </cell>
          <cell r="K257">
            <v>0</v>
          </cell>
        </row>
        <row r="258">
          <cell r="B258" t="str">
            <v>San Diego St.</v>
          </cell>
          <cell r="C258" t="str">
            <v>MWC</v>
          </cell>
          <cell r="D258"/>
          <cell r="E258">
            <v>18.199999999999989</v>
          </cell>
          <cell r="F258">
            <v>104.1</v>
          </cell>
          <cell r="G258">
            <v>85.9</v>
          </cell>
          <cell r="H258">
            <v>65.3</v>
          </cell>
          <cell r="I258" t="str">
            <v>+.013</v>
          </cell>
          <cell r="J258">
            <v>3.6</v>
          </cell>
          <cell r="K258">
            <v>0</v>
          </cell>
        </row>
        <row r="259">
          <cell r="B259" t="str">
            <v>San Francisco</v>
          </cell>
          <cell r="C259" t="str">
            <v>WCC</v>
          </cell>
          <cell r="D259"/>
          <cell r="E259">
            <v>18.299999999999997</v>
          </cell>
          <cell r="F259">
            <v>110.7</v>
          </cell>
          <cell r="G259">
            <v>92.4</v>
          </cell>
          <cell r="H259">
            <v>68.7</v>
          </cell>
          <cell r="I259">
            <v>-2.9000000000000001E-2</v>
          </cell>
          <cell r="J259">
            <v>2.7</v>
          </cell>
          <cell r="K259">
            <v>0</v>
          </cell>
        </row>
        <row r="260">
          <cell r="B260" t="str">
            <v>San Jose St.</v>
          </cell>
          <cell r="C260" t="str">
            <v>MWC</v>
          </cell>
          <cell r="D260"/>
          <cell r="E260">
            <v>-9.9000000000000057</v>
          </cell>
          <cell r="F260">
            <v>99.5</v>
          </cell>
          <cell r="G260">
            <v>109.4</v>
          </cell>
          <cell r="H260">
            <v>65.400000000000006</v>
          </cell>
          <cell r="I260">
            <v>-7.0000000000000001E-3</v>
          </cell>
          <cell r="J260">
            <v>2.8</v>
          </cell>
          <cell r="K260">
            <v>0</v>
          </cell>
        </row>
        <row r="261">
          <cell r="B261" t="str">
            <v>Santa Clara</v>
          </cell>
          <cell r="C261" t="str">
            <v>WCC</v>
          </cell>
          <cell r="D261"/>
          <cell r="E261">
            <v>11.700000000000003</v>
          </cell>
          <cell r="F261">
            <v>113.4</v>
          </cell>
          <cell r="G261">
            <v>101.7</v>
          </cell>
          <cell r="H261">
            <v>70.8</v>
          </cell>
          <cell r="I261">
            <v>-1.2E-2</v>
          </cell>
          <cell r="J261">
            <v>2.5</v>
          </cell>
          <cell r="K261">
            <v>0</v>
          </cell>
        </row>
        <row r="262">
          <cell r="B262" t="str">
            <v>Seattle</v>
          </cell>
          <cell r="C262" t="str">
            <v>WAC</v>
          </cell>
          <cell r="D262"/>
          <cell r="E262">
            <v>3.0999999999999943</v>
          </cell>
          <cell r="F262">
            <v>100.1</v>
          </cell>
          <cell r="G262">
            <v>97</v>
          </cell>
          <cell r="H262">
            <v>70.400000000000006</v>
          </cell>
          <cell r="I262" t="str">
            <v>+.043</v>
          </cell>
          <cell r="J262">
            <v>3.3</v>
          </cell>
          <cell r="K262">
            <v>0</v>
          </cell>
        </row>
        <row r="263">
          <cell r="B263" t="str">
            <v>Seton Hall</v>
          </cell>
          <cell r="C263" t="str">
            <v>BE</v>
          </cell>
          <cell r="D263"/>
          <cell r="E263">
            <v>15</v>
          </cell>
          <cell r="F263">
            <v>108.5</v>
          </cell>
          <cell r="G263">
            <v>93.5</v>
          </cell>
          <cell r="H263">
            <v>67.3</v>
          </cell>
          <cell r="I263" t="str">
            <v>+.011</v>
          </cell>
          <cell r="J263">
            <v>3.4</v>
          </cell>
          <cell r="K263">
            <v>0</v>
          </cell>
        </row>
        <row r="264">
          <cell r="B264" t="str">
            <v>Siena</v>
          </cell>
          <cell r="C264" t="str">
            <v>MAAC</v>
          </cell>
          <cell r="D264"/>
          <cell r="E264">
            <v>-6.5999999999999943</v>
          </cell>
          <cell r="F264">
            <v>97.9</v>
          </cell>
          <cell r="G264">
            <v>104.5</v>
          </cell>
          <cell r="H264">
            <v>66.2</v>
          </cell>
          <cell r="I264" t="str">
            <v>+.111</v>
          </cell>
          <cell r="J264">
            <v>3</v>
          </cell>
          <cell r="K264">
            <v>0</v>
          </cell>
        </row>
        <row r="265">
          <cell r="B265" t="str">
            <v>SIU Edwardsville</v>
          </cell>
          <cell r="C265" t="str">
            <v>OVC</v>
          </cell>
          <cell r="D265"/>
          <cell r="E265">
            <v>-11.199999999999989</v>
          </cell>
          <cell r="F265">
            <v>94.4</v>
          </cell>
          <cell r="G265">
            <v>105.6</v>
          </cell>
          <cell r="H265">
            <v>68.400000000000006</v>
          </cell>
          <cell r="I265">
            <v>-2.4E-2</v>
          </cell>
          <cell r="J265">
            <v>2.9</v>
          </cell>
          <cell r="K265">
            <v>0</v>
          </cell>
        </row>
        <row r="266">
          <cell r="B266" t="str">
            <v>SMU</v>
          </cell>
          <cell r="C266" t="str">
            <v>Amer</v>
          </cell>
          <cell r="D266"/>
          <cell r="E266">
            <v>13.400000000000006</v>
          </cell>
          <cell r="F266">
            <v>110</v>
          </cell>
          <cell r="G266">
            <v>96.6</v>
          </cell>
          <cell r="H266">
            <v>68</v>
          </cell>
          <cell r="I266" t="str">
            <v>+.051</v>
          </cell>
          <cell r="J266">
            <v>4</v>
          </cell>
          <cell r="K266">
            <v>0</v>
          </cell>
        </row>
        <row r="267">
          <cell r="B267" t="str">
            <v>South Alabama</v>
          </cell>
          <cell r="C267" t="str">
            <v>SB</v>
          </cell>
          <cell r="D267"/>
          <cell r="E267">
            <v>2.7000000000000028</v>
          </cell>
          <cell r="F267">
            <v>103.8</v>
          </cell>
          <cell r="G267">
            <v>101.1</v>
          </cell>
          <cell r="H267">
            <v>66.5</v>
          </cell>
          <cell r="I267">
            <v>-0.05</v>
          </cell>
          <cell r="J267">
            <v>2.5</v>
          </cell>
          <cell r="K267">
            <v>0</v>
          </cell>
        </row>
        <row r="268">
          <cell r="B268" t="str">
            <v>South Carolina</v>
          </cell>
          <cell r="C268" t="str">
            <v>SEC</v>
          </cell>
          <cell r="D268"/>
          <cell r="E268">
            <v>7.6000000000000085</v>
          </cell>
          <cell r="F268">
            <v>101.7</v>
          </cell>
          <cell r="G268">
            <v>94.1</v>
          </cell>
          <cell r="H268">
            <v>70.5</v>
          </cell>
          <cell r="I268" t="str">
            <v>+.105</v>
          </cell>
          <cell r="J268">
            <v>3.9</v>
          </cell>
          <cell r="K268">
            <v>4.5999999999999996</v>
          </cell>
        </row>
        <row r="269">
          <cell r="B269" t="str">
            <v>South Carolina St.</v>
          </cell>
          <cell r="C269" t="str">
            <v>MEAC</v>
          </cell>
          <cell r="D269"/>
          <cell r="E269">
            <v>-12.599999999999994</v>
          </cell>
          <cell r="F269">
            <v>93.4</v>
          </cell>
          <cell r="G269">
            <v>106</v>
          </cell>
          <cell r="H269">
            <v>70</v>
          </cell>
          <cell r="I269" t="str">
            <v>+.074</v>
          </cell>
          <cell r="J269">
            <v>3.4</v>
          </cell>
          <cell r="K269">
            <v>0</v>
          </cell>
        </row>
        <row r="270">
          <cell r="B270" t="str">
            <v>South Dakota</v>
          </cell>
          <cell r="C270" t="str">
            <v>Sum</v>
          </cell>
          <cell r="D270"/>
          <cell r="E270">
            <v>-2.5</v>
          </cell>
          <cell r="F270">
            <v>104.8</v>
          </cell>
          <cell r="G270">
            <v>107.3</v>
          </cell>
          <cell r="H270">
            <v>65.599999999999994</v>
          </cell>
          <cell r="I270" t="str">
            <v>+.058</v>
          </cell>
          <cell r="J270">
            <v>2.7</v>
          </cell>
          <cell r="K270">
            <v>0.3</v>
          </cell>
        </row>
        <row r="271">
          <cell r="B271" t="str">
            <v>South Dakota St.</v>
          </cell>
          <cell r="C271" t="str">
            <v>Sum</v>
          </cell>
          <cell r="D271"/>
          <cell r="E271">
            <v>11.5</v>
          </cell>
          <cell r="F271">
            <v>116.8</v>
          </cell>
          <cell r="G271">
            <v>105.3</v>
          </cell>
          <cell r="H271">
            <v>69.400000000000006</v>
          </cell>
          <cell r="I271" t="str">
            <v>+.061</v>
          </cell>
          <cell r="J271">
            <v>3.8</v>
          </cell>
          <cell r="K271">
            <v>0</v>
          </cell>
        </row>
        <row r="272">
          <cell r="B272" t="str">
            <v>South Florida</v>
          </cell>
          <cell r="C272" t="str">
            <v>Amer</v>
          </cell>
          <cell r="D272"/>
          <cell r="E272">
            <v>-6.9000000000000057</v>
          </cell>
          <cell r="F272">
            <v>91</v>
          </cell>
          <cell r="G272">
            <v>97.9</v>
          </cell>
          <cell r="H272">
            <v>64.900000000000006</v>
          </cell>
          <cell r="I272">
            <v>-1.4999999999999999E-2</v>
          </cell>
          <cell r="J272">
            <v>3</v>
          </cell>
          <cell r="K272">
            <v>0.5</v>
          </cell>
        </row>
        <row r="273">
          <cell r="B273" t="str">
            <v>Southeast Missouri St.</v>
          </cell>
          <cell r="C273" t="str">
            <v>OVC</v>
          </cell>
          <cell r="D273"/>
          <cell r="E273">
            <v>-6</v>
          </cell>
          <cell r="F273">
            <v>104.5</v>
          </cell>
          <cell r="G273">
            <v>110.5</v>
          </cell>
          <cell r="H273">
            <v>71.7</v>
          </cell>
          <cell r="I273">
            <v>-3.5999999999999997E-2</v>
          </cell>
          <cell r="J273">
            <v>3.1</v>
          </cell>
          <cell r="K273">
            <v>0</v>
          </cell>
        </row>
        <row r="274">
          <cell r="B274" t="str">
            <v>Southeastern Louisiana</v>
          </cell>
          <cell r="C274" t="str">
            <v>Slnd</v>
          </cell>
          <cell r="D274"/>
          <cell r="E274">
            <v>-9.0999999999999943</v>
          </cell>
          <cell r="F274">
            <v>103</v>
          </cell>
          <cell r="G274">
            <v>112.1</v>
          </cell>
          <cell r="H274">
            <v>70.599999999999994</v>
          </cell>
          <cell r="I274" t="str">
            <v>+.125</v>
          </cell>
          <cell r="J274">
            <v>2.9</v>
          </cell>
          <cell r="K274">
            <v>0</v>
          </cell>
        </row>
        <row r="275">
          <cell r="B275" t="str">
            <v>Southern</v>
          </cell>
          <cell r="C275" t="str">
            <v>SWAC</v>
          </cell>
          <cell r="D275"/>
          <cell r="E275">
            <v>-3.7000000000000028</v>
          </cell>
          <cell r="F275">
            <v>96.8</v>
          </cell>
          <cell r="G275">
            <v>100.5</v>
          </cell>
          <cell r="H275">
            <v>69.900000000000006</v>
          </cell>
          <cell r="I275">
            <v>-3.2000000000000001E-2</v>
          </cell>
          <cell r="J275">
            <v>2.7</v>
          </cell>
          <cell r="K275">
            <v>0</v>
          </cell>
        </row>
        <row r="276">
          <cell r="B276" t="str">
            <v>Southern Illinois</v>
          </cell>
          <cell r="C276" t="str">
            <v>MVC</v>
          </cell>
          <cell r="D276"/>
          <cell r="E276">
            <v>4</v>
          </cell>
          <cell r="F276">
            <v>102.9</v>
          </cell>
          <cell r="G276">
            <v>98.9</v>
          </cell>
          <cell r="H276">
            <v>62.1</v>
          </cell>
          <cell r="I276">
            <v>-7.0999999999999994E-2</v>
          </cell>
          <cell r="J276">
            <v>3.4</v>
          </cell>
          <cell r="K276">
            <v>0</v>
          </cell>
        </row>
        <row r="277">
          <cell r="B277" t="str">
            <v>Southern Miss</v>
          </cell>
          <cell r="C277" t="str">
            <v>CUSA</v>
          </cell>
          <cell r="D277"/>
          <cell r="E277">
            <v>-17.799999999999997</v>
          </cell>
          <cell r="F277">
            <v>94.2</v>
          </cell>
          <cell r="G277">
            <v>112</v>
          </cell>
          <cell r="H277">
            <v>67</v>
          </cell>
          <cell r="I277" t="str">
            <v>+.034</v>
          </cell>
          <cell r="J277">
            <v>3.7</v>
          </cell>
          <cell r="K277">
            <v>0</v>
          </cell>
        </row>
        <row r="278">
          <cell r="B278" t="str">
            <v>Southern Utah</v>
          </cell>
          <cell r="C278" t="str">
            <v>BSky</v>
          </cell>
          <cell r="D278"/>
          <cell r="E278">
            <v>-0.20000000000000284</v>
          </cell>
          <cell r="F278">
            <v>106.1</v>
          </cell>
          <cell r="G278">
            <v>106.3</v>
          </cell>
          <cell r="H278">
            <v>68.400000000000006</v>
          </cell>
          <cell r="I278" t="str">
            <v>+.033</v>
          </cell>
          <cell r="J278">
            <v>3</v>
          </cell>
          <cell r="K278">
            <v>0</v>
          </cell>
        </row>
        <row r="279">
          <cell r="B279" t="str">
            <v>St. Bonaventure</v>
          </cell>
          <cell r="C279" t="str">
            <v>A10</v>
          </cell>
          <cell r="D279"/>
          <cell r="E279">
            <v>9.4000000000000057</v>
          </cell>
          <cell r="F279">
            <v>108.2</v>
          </cell>
          <cell r="G279">
            <v>98.8</v>
          </cell>
          <cell r="H279">
            <v>65.7</v>
          </cell>
          <cell r="I279" t="str">
            <v>+.089</v>
          </cell>
          <cell r="J279">
            <v>3.5</v>
          </cell>
          <cell r="K279">
            <v>0</v>
          </cell>
        </row>
        <row r="280">
          <cell r="B280" t="str">
            <v>St. Francis NY</v>
          </cell>
          <cell r="C280" t="str">
            <v>NEC</v>
          </cell>
          <cell r="D280"/>
          <cell r="E280">
            <v>-14.299999999999997</v>
          </cell>
          <cell r="F280">
            <v>94.9</v>
          </cell>
          <cell r="G280">
            <v>109.2</v>
          </cell>
          <cell r="H280">
            <v>66.599999999999994</v>
          </cell>
          <cell r="I280">
            <v>-3.6999999999999998E-2</v>
          </cell>
          <cell r="J280">
            <v>2.4</v>
          </cell>
          <cell r="K280">
            <v>0</v>
          </cell>
        </row>
        <row r="281">
          <cell r="B281" t="str">
            <v>St. Francis PA</v>
          </cell>
          <cell r="C281" t="str">
            <v>NEC</v>
          </cell>
          <cell r="D281"/>
          <cell r="E281">
            <v>-14.600000000000009</v>
          </cell>
          <cell r="F281">
            <v>95.3</v>
          </cell>
          <cell r="G281">
            <v>109.9</v>
          </cell>
          <cell r="H281">
            <v>67.3</v>
          </cell>
          <cell r="I281">
            <v>-7.4999999999999997E-2</v>
          </cell>
          <cell r="J281">
            <v>2.7</v>
          </cell>
          <cell r="K281">
            <v>0</v>
          </cell>
        </row>
        <row r="282">
          <cell r="B282" t="str">
            <v>St. John's</v>
          </cell>
          <cell r="C282" t="str">
            <v>BE</v>
          </cell>
          <cell r="D282"/>
          <cell r="E282">
            <v>12.799999999999997</v>
          </cell>
          <cell r="F282">
            <v>110.2</v>
          </cell>
          <cell r="G282">
            <v>97.4</v>
          </cell>
          <cell r="H282">
            <v>73.5</v>
          </cell>
          <cell r="I282">
            <v>-0.10100000000000001</v>
          </cell>
          <cell r="J282">
            <v>3.6</v>
          </cell>
          <cell r="K282">
            <v>0</v>
          </cell>
        </row>
        <row r="283">
          <cell r="B283" t="str">
            <v>St. Thomas</v>
          </cell>
          <cell r="C283" t="str">
            <v>Sum</v>
          </cell>
          <cell r="D283"/>
          <cell r="E283">
            <v>-12</v>
          </cell>
          <cell r="F283">
            <v>107.1</v>
          </cell>
          <cell r="G283">
            <v>119.1</v>
          </cell>
          <cell r="H283">
            <v>65.2</v>
          </cell>
          <cell r="I283">
            <v>-8.4000000000000005E-2</v>
          </cell>
          <cell r="J283">
            <v>2</v>
          </cell>
          <cell r="K283">
            <v>0</v>
          </cell>
        </row>
        <row r="284">
          <cell r="B284" t="str">
            <v>Stanford</v>
          </cell>
          <cell r="C284" t="str">
            <v>P12</v>
          </cell>
          <cell r="D284"/>
          <cell r="E284">
            <v>6.3000000000000114</v>
          </cell>
          <cell r="F284">
            <v>105.4</v>
          </cell>
          <cell r="G284">
            <v>99.1</v>
          </cell>
          <cell r="H284">
            <v>65.7</v>
          </cell>
          <cell r="I284" t="str">
            <v>+.075</v>
          </cell>
          <cell r="J284">
            <v>4.0999999999999996</v>
          </cell>
          <cell r="K284">
            <v>0</v>
          </cell>
        </row>
        <row r="285">
          <cell r="B285" t="str">
            <v>Stephen F. Austin</v>
          </cell>
          <cell r="C285" t="str">
            <v>Slnd</v>
          </cell>
          <cell r="D285"/>
          <cell r="E285">
            <v>4.9000000000000057</v>
          </cell>
          <cell r="F285">
            <v>103</v>
          </cell>
          <cell r="G285">
            <v>98.1</v>
          </cell>
          <cell r="H285">
            <v>68.900000000000006</v>
          </cell>
          <cell r="I285" t="str">
            <v>+.036</v>
          </cell>
          <cell r="J285">
            <v>3.5</v>
          </cell>
          <cell r="K285">
            <v>0</v>
          </cell>
        </row>
        <row r="286">
          <cell r="B286" t="str">
            <v>Stetson</v>
          </cell>
          <cell r="C286" t="str">
            <v>ASun</v>
          </cell>
          <cell r="D286"/>
          <cell r="E286">
            <v>-12.5</v>
          </cell>
          <cell r="F286">
            <v>96.7</v>
          </cell>
          <cell r="G286">
            <v>109.2</v>
          </cell>
          <cell r="H286">
            <v>65.7</v>
          </cell>
          <cell r="I286">
            <v>-8.9999999999999993E-3</v>
          </cell>
          <cell r="J286">
            <v>2.2999999999999998</v>
          </cell>
          <cell r="K286">
            <v>0</v>
          </cell>
        </row>
        <row r="287">
          <cell r="B287" t="str">
            <v>Stony Brook</v>
          </cell>
          <cell r="C287" t="str">
            <v>AE</v>
          </cell>
          <cell r="D287"/>
          <cell r="E287">
            <v>-7</v>
          </cell>
          <cell r="F287">
            <v>104.1</v>
          </cell>
          <cell r="G287">
            <v>111.1</v>
          </cell>
          <cell r="H287">
            <v>68.2</v>
          </cell>
          <cell r="I287" t="str">
            <v>+.099</v>
          </cell>
          <cell r="J287">
            <v>2.6</v>
          </cell>
          <cell r="K287">
            <v>0</v>
          </cell>
        </row>
        <row r="288">
          <cell r="B288" t="str">
            <v>Syracuse</v>
          </cell>
          <cell r="C288" t="str">
            <v>ACC</v>
          </cell>
          <cell r="D288"/>
          <cell r="E288">
            <v>10.5</v>
          </cell>
          <cell r="F288">
            <v>115.1</v>
          </cell>
          <cell r="G288">
            <v>104.6</v>
          </cell>
          <cell r="H288">
            <v>67.5</v>
          </cell>
          <cell r="I288">
            <v>-6.5000000000000002E-2</v>
          </cell>
          <cell r="J288">
            <v>3.4</v>
          </cell>
          <cell r="K288">
            <v>2.5</v>
          </cell>
        </row>
        <row r="289">
          <cell r="B289" t="str">
            <v>Tarleton St.</v>
          </cell>
          <cell r="C289" t="str">
            <v>WAC</v>
          </cell>
          <cell r="D289"/>
          <cell r="E289">
            <v>-3.0999999999999943</v>
          </cell>
          <cell r="F289">
            <v>99.9</v>
          </cell>
          <cell r="G289">
            <v>103</v>
          </cell>
          <cell r="H289">
            <v>63</v>
          </cell>
          <cell r="I289">
            <v>-3.6999999999999998E-2</v>
          </cell>
          <cell r="J289">
            <v>2</v>
          </cell>
          <cell r="K289">
            <v>0</v>
          </cell>
        </row>
        <row r="290">
          <cell r="B290" t="str">
            <v>TCU</v>
          </cell>
          <cell r="C290" t="str">
            <v>B12</v>
          </cell>
          <cell r="D290"/>
          <cell r="E290">
            <v>14.900000000000006</v>
          </cell>
          <cell r="F290">
            <v>108.2</v>
          </cell>
          <cell r="G290">
            <v>93.3</v>
          </cell>
          <cell r="H290">
            <v>65.900000000000006</v>
          </cell>
          <cell r="I290" t="str">
            <v>+.034</v>
          </cell>
          <cell r="J290">
            <v>3.9</v>
          </cell>
          <cell r="K290">
            <v>0.1</v>
          </cell>
        </row>
        <row r="291">
          <cell r="B291" t="str">
            <v>Temple</v>
          </cell>
          <cell r="C291" t="str">
            <v>Amer</v>
          </cell>
          <cell r="D291"/>
          <cell r="E291">
            <v>4.2999999999999972</v>
          </cell>
          <cell r="F291">
            <v>102.2</v>
          </cell>
          <cell r="G291">
            <v>97.9</v>
          </cell>
          <cell r="H291">
            <v>66.2</v>
          </cell>
          <cell r="I291" t="str">
            <v>+.083</v>
          </cell>
          <cell r="J291">
            <v>3.2</v>
          </cell>
          <cell r="K291">
            <v>0</v>
          </cell>
        </row>
        <row r="292">
          <cell r="B292" t="str">
            <v>Tennessee</v>
          </cell>
          <cell r="C292" t="str">
            <v>SEC</v>
          </cell>
          <cell r="D292"/>
          <cell r="E292">
            <v>24.700000000000003</v>
          </cell>
          <cell r="F292">
            <v>111.4</v>
          </cell>
          <cell r="G292">
            <v>86.7</v>
          </cell>
          <cell r="H292">
            <v>67.400000000000006</v>
          </cell>
          <cell r="I292" t="str">
            <v>+.043</v>
          </cell>
          <cell r="J292">
            <v>3.7</v>
          </cell>
          <cell r="K292">
            <v>0</v>
          </cell>
        </row>
        <row r="293">
          <cell r="B293" t="str">
            <v>Tennessee Martin</v>
          </cell>
          <cell r="C293" t="str">
            <v>OVC</v>
          </cell>
          <cell r="D293"/>
          <cell r="E293">
            <v>-12.299999999999997</v>
          </cell>
          <cell r="F293">
            <v>96.5</v>
          </cell>
          <cell r="G293">
            <v>108.8</v>
          </cell>
          <cell r="H293">
            <v>68.8</v>
          </cell>
          <cell r="I293">
            <v>-4.1000000000000002E-2</v>
          </cell>
          <cell r="J293">
            <v>3.3</v>
          </cell>
          <cell r="K293">
            <v>0</v>
          </cell>
        </row>
        <row r="294">
          <cell r="B294" t="str">
            <v>Tennessee St.</v>
          </cell>
          <cell r="C294" t="str">
            <v>OVC</v>
          </cell>
          <cell r="D294"/>
          <cell r="E294">
            <v>-8.2999999999999972</v>
          </cell>
          <cell r="F294">
            <v>98.4</v>
          </cell>
          <cell r="G294">
            <v>106.7</v>
          </cell>
          <cell r="H294">
            <v>67.5</v>
          </cell>
          <cell r="I294">
            <v>-5.3999999999999999E-2</v>
          </cell>
          <cell r="J294">
            <v>2.9</v>
          </cell>
          <cell r="K294">
            <v>0</v>
          </cell>
        </row>
        <row r="295">
          <cell r="B295" t="str">
            <v>Tennessee Tech</v>
          </cell>
          <cell r="C295" t="str">
            <v>OVC</v>
          </cell>
          <cell r="D295"/>
          <cell r="E295">
            <v>-7.8000000000000114</v>
          </cell>
          <cell r="F295">
            <v>100.1</v>
          </cell>
          <cell r="G295">
            <v>107.9</v>
          </cell>
          <cell r="H295">
            <v>69.3</v>
          </cell>
          <cell r="I295">
            <v>-8.5999999999999993E-2</v>
          </cell>
          <cell r="J295">
            <v>2.8</v>
          </cell>
          <cell r="K295">
            <v>0</v>
          </cell>
        </row>
        <row r="296">
          <cell r="B296" t="str">
            <v>Texas</v>
          </cell>
          <cell r="C296" t="str">
            <v>B12</v>
          </cell>
          <cell r="D296"/>
          <cell r="E296">
            <v>20.399999999999991</v>
          </cell>
          <cell r="F296">
            <v>111.8</v>
          </cell>
          <cell r="G296">
            <v>91.4</v>
          </cell>
          <cell r="H296">
            <v>63.1</v>
          </cell>
          <cell r="I296">
            <v>-4.3999999999999997E-2</v>
          </cell>
          <cell r="J296">
            <v>3.8</v>
          </cell>
          <cell r="K296">
            <v>0</v>
          </cell>
        </row>
        <row r="297">
          <cell r="B297" t="str">
            <v>Texas A&amp;M</v>
          </cell>
          <cell r="C297" t="str">
            <v>SEC</v>
          </cell>
          <cell r="D297"/>
          <cell r="E297">
            <v>14.799999999999997</v>
          </cell>
          <cell r="F297">
            <v>109.5</v>
          </cell>
          <cell r="G297">
            <v>94.7</v>
          </cell>
          <cell r="H297">
            <v>66.8</v>
          </cell>
          <cell r="I297">
            <v>-2E-3</v>
          </cell>
          <cell r="J297">
            <v>3.9</v>
          </cell>
          <cell r="K297">
            <v>0</v>
          </cell>
        </row>
        <row r="298">
          <cell r="B298" t="str">
            <v>Texas A&amp;M Corpus Chris</v>
          </cell>
          <cell r="C298" t="str">
            <v>Slnd</v>
          </cell>
          <cell r="D298"/>
          <cell r="E298">
            <v>-6.2999999999999972</v>
          </cell>
          <cell r="F298">
            <v>97</v>
          </cell>
          <cell r="G298">
            <v>103.3</v>
          </cell>
          <cell r="H298">
            <v>69</v>
          </cell>
          <cell r="I298" t="str">
            <v>+.036</v>
          </cell>
          <cell r="J298">
            <v>3</v>
          </cell>
          <cell r="K298">
            <v>0</v>
          </cell>
        </row>
        <row r="299">
          <cell r="B299" t="str">
            <v>Texas Southern</v>
          </cell>
          <cell r="C299" t="str">
            <v>SWAC</v>
          </cell>
          <cell r="D299"/>
          <cell r="E299">
            <v>-1.3000000000000114</v>
          </cell>
          <cell r="F299">
            <v>98.1</v>
          </cell>
          <cell r="G299">
            <v>99.4</v>
          </cell>
          <cell r="H299">
            <v>67.7</v>
          </cell>
          <cell r="I299" t="str">
            <v>+.006</v>
          </cell>
          <cell r="J299">
            <v>2.5</v>
          </cell>
          <cell r="K299">
            <v>0</v>
          </cell>
        </row>
        <row r="300">
          <cell r="B300" t="str">
            <v>Texas St.</v>
          </cell>
          <cell r="C300" t="str">
            <v>SB</v>
          </cell>
          <cell r="D300"/>
          <cell r="E300">
            <v>3</v>
          </cell>
          <cell r="F300">
            <v>105.8</v>
          </cell>
          <cell r="G300">
            <v>102.8</v>
          </cell>
          <cell r="H300">
            <v>63.7</v>
          </cell>
          <cell r="I300" t="str">
            <v>+.136</v>
          </cell>
          <cell r="J300">
            <v>2.6</v>
          </cell>
          <cell r="K300">
            <v>0</v>
          </cell>
        </row>
        <row r="301">
          <cell r="B301" t="str">
            <v>Texas Tech</v>
          </cell>
          <cell r="C301" t="str">
            <v>B12</v>
          </cell>
          <cell r="D301"/>
          <cell r="E301">
            <v>24.600000000000009</v>
          </cell>
          <cell r="F301">
            <v>109.7</v>
          </cell>
          <cell r="G301">
            <v>85.1</v>
          </cell>
          <cell r="H301">
            <v>66.5</v>
          </cell>
          <cell r="I301">
            <v>-2.5000000000000001E-2</v>
          </cell>
          <cell r="J301">
            <v>4.5</v>
          </cell>
          <cell r="K301">
            <v>4.5</v>
          </cell>
        </row>
        <row r="302">
          <cell r="B302" t="str">
            <v>The Citadel</v>
          </cell>
          <cell r="C302" t="str">
            <v>SC</v>
          </cell>
          <cell r="D302"/>
          <cell r="E302">
            <v>-6.1000000000000085</v>
          </cell>
          <cell r="F302">
            <v>101.3</v>
          </cell>
          <cell r="G302">
            <v>107.4</v>
          </cell>
          <cell r="H302">
            <v>70.400000000000006</v>
          </cell>
          <cell r="I302" t="str">
            <v>+.011</v>
          </cell>
          <cell r="J302">
            <v>3.3</v>
          </cell>
          <cell r="K302">
            <v>0</v>
          </cell>
        </row>
        <row r="303">
          <cell r="B303" t="str">
            <v>Toledo</v>
          </cell>
          <cell r="C303" t="str">
            <v>MAC</v>
          </cell>
          <cell r="D303"/>
          <cell r="E303">
            <v>9.2999999999999972</v>
          </cell>
          <cell r="F303">
            <v>111.2</v>
          </cell>
          <cell r="G303">
            <v>101.9</v>
          </cell>
          <cell r="H303">
            <v>68.8</v>
          </cell>
          <cell r="I303" t="str">
            <v>+.035</v>
          </cell>
          <cell r="J303">
            <v>3.2</v>
          </cell>
          <cell r="K303">
            <v>1.3</v>
          </cell>
        </row>
        <row r="304">
          <cell r="B304" t="str">
            <v>Towson</v>
          </cell>
          <cell r="C304" t="str">
            <v>CAA</v>
          </cell>
          <cell r="D304"/>
          <cell r="E304">
            <v>10.5</v>
          </cell>
          <cell r="F304">
            <v>110</v>
          </cell>
          <cell r="G304">
            <v>99.5</v>
          </cell>
          <cell r="H304">
            <v>64.5</v>
          </cell>
          <cell r="I304">
            <v>-8.9999999999999993E-3</v>
          </cell>
          <cell r="J304">
            <v>2.7</v>
          </cell>
          <cell r="K304">
            <v>0</v>
          </cell>
        </row>
        <row r="305">
          <cell r="B305" t="str">
            <v>Troy</v>
          </cell>
          <cell r="C305" t="str">
            <v>SB</v>
          </cell>
          <cell r="D305"/>
          <cell r="E305">
            <v>-0.80000000000001137</v>
          </cell>
          <cell r="F305">
            <v>99.1</v>
          </cell>
          <cell r="G305">
            <v>99.9</v>
          </cell>
          <cell r="H305">
            <v>66.8</v>
          </cell>
          <cell r="I305" t="str">
            <v>+.089</v>
          </cell>
          <cell r="J305">
            <v>2.8</v>
          </cell>
          <cell r="K305">
            <v>0</v>
          </cell>
        </row>
        <row r="306">
          <cell r="B306" t="str">
            <v>Tulane</v>
          </cell>
          <cell r="C306" t="str">
            <v>Amer</v>
          </cell>
          <cell r="D306"/>
          <cell r="E306">
            <v>7.5</v>
          </cell>
          <cell r="F306">
            <v>108.7</v>
          </cell>
          <cell r="G306">
            <v>101.2</v>
          </cell>
          <cell r="H306">
            <v>67.8</v>
          </cell>
          <cell r="I306">
            <v>-6.7000000000000004E-2</v>
          </cell>
          <cell r="J306">
            <v>2.7</v>
          </cell>
          <cell r="K306">
            <v>0</v>
          </cell>
        </row>
        <row r="307">
          <cell r="B307" t="str">
            <v>Tulsa</v>
          </cell>
          <cell r="C307" t="str">
            <v>Amer</v>
          </cell>
          <cell r="D307"/>
          <cell r="E307">
            <v>-0.20000000000000284</v>
          </cell>
          <cell r="F307">
            <v>103.8</v>
          </cell>
          <cell r="G307">
            <v>104</v>
          </cell>
          <cell r="H307">
            <v>66.400000000000006</v>
          </cell>
          <cell r="I307">
            <v>-6.6000000000000003E-2</v>
          </cell>
          <cell r="J307">
            <v>3.7</v>
          </cell>
          <cell r="K307">
            <v>0</v>
          </cell>
        </row>
        <row r="308">
          <cell r="B308" t="str">
            <v>UAB</v>
          </cell>
          <cell r="C308" t="str">
            <v>CUSA</v>
          </cell>
          <cell r="D308"/>
          <cell r="E308">
            <v>14</v>
          </cell>
          <cell r="F308">
            <v>112.5</v>
          </cell>
          <cell r="G308">
            <v>98.5</v>
          </cell>
          <cell r="H308">
            <v>68.8</v>
          </cell>
          <cell r="I308">
            <v>-0.04</v>
          </cell>
          <cell r="J308">
            <v>3.4</v>
          </cell>
          <cell r="K308">
            <v>0</v>
          </cell>
        </row>
        <row r="309">
          <cell r="B309" t="str">
            <v>UC Davis</v>
          </cell>
          <cell r="C309" t="str">
            <v>BW</v>
          </cell>
          <cell r="D309"/>
          <cell r="E309">
            <v>-3.6999999999999886</v>
          </cell>
          <cell r="F309">
            <v>98.4</v>
          </cell>
          <cell r="G309">
            <v>102.1</v>
          </cell>
          <cell r="H309">
            <v>67.099999999999994</v>
          </cell>
          <cell r="I309" t="str">
            <v>+.014</v>
          </cell>
          <cell r="J309">
            <v>2.4</v>
          </cell>
          <cell r="K309">
            <v>0</v>
          </cell>
        </row>
        <row r="310">
          <cell r="B310" t="str">
            <v>UC Irvine</v>
          </cell>
          <cell r="C310" t="str">
            <v>BW</v>
          </cell>
          <cell r="D310"/>
          <cell r="E310">
            <v>3.7000000000000028</v>
          </cell>
          <cell r="F310">
            <v>99.8</v>
          </cell>
          <cell r="G310">
            <v>96.1</v>
          </cell>
          <cell r="H310">
            <v>65.099999999999994</v>
          </cell>
          <cell r="I310">
            <v>-5.0000000000000001E-3</v>
          </cell>
          <cell r="J310">
            <v>2.2999999999999998</v>
          </cell>
          <cell r="K310">
            <v>0</v>
          </cell>
        </row>
        <row r="311">
          <cell r="B311" t="str">
            <v>UC Riverside</v>
          </cell>
          <cell r="C311" t="str">
            <v>BW</v>
          </cell>
          <cell r="D311"/>
          <cell r="E311">
            <v>-0.10000000000000853</v>
          </cell>
          <cell r="F311">
            <v>100.8</v>
          </cell>
          <cell r="G311">
            <v>100.9</v>
          </cell>
          <cell r="H311">
            <v>65.2</v>
          </cell>
          <cell r="I311" t="str">
            <v>+.004</v>
          </cell>
          <cell r="J311">
            <v>2.2000000000000002</v>
          </cell>
          <cell r="K311">
            <v>0</v>
          </cell>
        </row>
        <row r="312">
          <cell r="B312" t="str">
            <v>UC San Diego</v>
          </cell>
          <cell r="C312" t="str">
            <v>BW</v>
          </cell>
          <cell r="D312"/>
          <cell r="E312">
            <v>-7.5</v>
          </cell>
          <cell r="F312">
            <v>102</v>
          </cell>
          <cell r="G312">
            <v>109.5</v>
          </cell>
          <cell r="H312">
            <v>67.8</v>
          </cell>
          <cell r="I312" t="str">
            <v>+.006</v>
          </cell>
          <cell r="J312">
            <v>2</v>
          </cell>
          <cell r="K312">
            <v>0</v>
          </cell>
        </row>
        <row r="313">
          <cell r="B313" t="str">
            <v>UC Santa Barbara</v>
          </cell>
          <cell r="C313" t="str">
            <v>BW</v>
          </cell>
          <cell r="D313"/>
          <cell r="E313">
            <v>3.5</v>
          </cell>
          <cell r="F313">
            <v>105.5</v>
          </cell>
          <cell r="G313">
            <v>102</v>
          </cell>
          <cell r="H313">
            <v>65.5</v>
          </cell>
          <cell r="I313">
            <v>-8.4000000000000005E-2</v>
          </cell>
          <cell r="J313">
            <v>2.4</v>
          </cell>
          <cell r="K313">
            <v>0</v>
          </cell>
        </row>
        <row r="314">
          <cell r="B314" t="str">
            <v>UCF</v>
          </cell>
          <cell r="C314" t="str">
            <v>Amer</v>
          </cell>
          <cell r="D314"/>
          <cell r="E314">
            <v>5.9000000000000057</v>
          </cell>
          <cell r="F314">
            <v>106.5</v>
          </cell>
          <cell r="G314">
            <v>100.6</v>
          </cell>
          <cell r="H314">
            <v>67.3</v>
          </cell>
          <cell r="I314" t="str">
            <v>+.054</v>
          </cell>
          <cell r="J314">
            <v>3.6</v>
          </cell>
          <cell r="K314">
            <v>0</v>
          </cell>
        </row>
        <row r="315">
          <cell r="B315" t="str">
            <v>UCLA</v>
          </cell>
          <cell r="C315" t="str">
            <v>P12</v>
          </cell>
          <cell r="D315"/>
          <cell r="E315">
            <v>24.899999999999991</v>
          </cell>
          <cell r="F315">
            <v>116.1</v>
          </cell>
          <cell r="G315">
            <v>91.2</v>
          </cell>
          <cell r="H315">
            <v>65.599999999999994</v>
          </cell>
          <cell r="I315">
            <v>-2.8000000000000001E-2</v>
          </cell>
          <cell r="J315">
            <v>3.7</v>
          </cell>
          <cell r="K315">
            <v>0.5</v>
          </cell>
        </row>
        <row r="316">
          <cell r="B316" t="str">
            <v>UMass Lowell</v>
          </cell>
          <cell r="C316" t="str">
            <v>AE</v>
          </cell>
          <cell r="D316"/>
          <cell r="E316">
            <v>-6.9000000000000057</v>
          </cell>
          <cell r="F316">
            <v>96.3</v>
          </cell>
          <cell r="G316">
            <v>103.2</v>
          </cell>
          <cell r="H316">
            <v>67.400000000000006</v>
          </cell>
          <cell r="I316">
            <v>-6.3E-2</v>
          </cell>
          <cell r="J316">
            <v>2.2000000000000002</v>
          </cell>
          <cell r="K316">
            <v>0</v>
          </cell>
        </row>
        <row r="317">
          <cell r="B317" t="str">
            <v>UMBC</v>
          </cell>
          <cell r="C317" t="str">
            <v>AE</v>
          </cell>
          <cell r="D317"/>
          <cell r="E317">
            <v>-6.0999999999999943</v>
          </cell>
          <cell r="F317">
            <v>104</v>
          </cell>
          <cell r="G317">
            <v>110.1</v>
          </cell>
          <cell r="H317">
            <v>68.2</v>
          </cell>
          <cell r="I317" t="str">
            <v>+.044</v>
          </cell>
          <cell r="J317">
            <v>2.2999999999999998</v>
          </cell>
          <cell r="K317">
            <v>0</v>
          </cell>
        </row>
        <row r="318">
          <cell r="B318" t="str">
            <v>UMKC</v>
          </cell>
          <cell r="C318" t="str">
            <v>Sum</v>
          </cell>
          <cell r="D318"/>
          <cell r="E318">
            <v>-3</v>
          </cell>
          <cell r="F318">
            <v>100.4</v>
          </cell>
          <cell r="G318">
            <v>103.4</v>
          </cell>
          <cell r="H318">
            <v>67.3</v>
          </cell>
          <cell r="I318" t="str">
            <v>+.058</v>
          </cell>
          <cell r="J318">
            <v>2.8</v>
          </cell>
          <cell r="K318">
            <v>0</v>
          </cell>
        </row>
        <row r="319">
          <cell r="B319" t="str">
            <v>UNC Asheville</v>
          </cell>
          <cell r="C319" t="str">
            <v>BSth</v>
          </cell>
          <cell r="D319"/>
          <cell r="E319">
            <v>-4.2000000000000028</v>
          </cell>
          <cell r="F319">
            <v>101.3</v>
          </cell>
          <cell r="G319">
            <v>105.5</v>
          </cell>
          <cell r="H319">
            <v>66.400000000000006</v>
          </cell>
          <cell r="I319">
            <v>-2.9000000000000001E-2</v>
          </cell>
          <cell r="J319">
            <v>3.3</v>
          </cell>
          <cell r="K319">
            <v>0</v>
          </cell>
        </row>
        <row r="320">
          <cell r="B320" t="str">
            <v>UNC Greensboro</v>
          </cell>
          <cell r="C320" t="str">
            <v>SC</v>
          </cell>
          <cell r="D320"/>
          <cell r="E320">
            <v>-0.39999999999999147</v>
          </cell>
          <cell r="F320">
            <v>100.4</v>
          </cell>
          <cell r="G320">
            <v>100.8</v>
          </cell>
          <cell r="H320">
            <v>62.1</v>
          </cell>
          <cell r="I320" t="str">
            <v>+.051</v>
          </cell>
          <cell r="J320">
            <v>3.3</v>
          </cell>
          <cell r="K320">
            <v>0</v>
          </cell>
        </row>
        <row r="321">
          <cell r="B321" t="str">
            <v>UNC Wilmington</v>
          </cell>
          <cell r="C321" t="str">
            <v>CAA</v>
          </cell>
          <cell r="D321"/>
          <cell r="E321">
            <v>-0.70000000000000284</v>
          </cell>
          <cell r="F321">
            <v>102.8</v>
          </cell>
          <cell r="G321">
            <v>103.5</v>
          </cell>
          <cell r="H321">
            <v>65.3</v>
          </cell>
          <cell r="I321" t="str">
            <v>+.155</v>
          </cell>
          <cell r="J321">
            <v>3.4</v>
          </cell>
          <cell r="K321">
            <v>0</v>
          </cell>
        </row>
        <row r="322">
          <cell r="B322" t="str">
            <v>UNLV</v>
          </cell>
          <cell r="C322" t="str">
            <v>MWC</v>
          </cell>
          <cell r="D322"/>
          <cell r="E322">
            <v>9.5</v>
          </cell>
          <cell r="F322">
            <v>108</v>
          </cell>
          <cell r="G322">
            <v>98.5</v>
          </cell>
          <cell r="H322">
            <v>66.2</v>
          </cell>
          <cell r="I322">
            <v>-0.02</v>
          </cell>
          <cell r="J322">
            <v>3.5</v>
          </cell>
          <cell r="K322">
            <v>0</v>
          </cell>
        </row>
        <row r="323">
          <cell r="B323" t="str">
            <v>USC</v>
          </cell>
          <cell r="C323" t="str">
            <v>P12</v>
          </cell>
          <cell r="D323"/>
          <cell r="E323">
            <v>14.5</v>
          </cell>
          <cell r="F323">
            <v>110.5</v>
          </cell>
          <cell r="G323">
            <v>96</v>
          </cell>
          <cell r="H323">
            <v>66.099999999999994</v>
          </cell>
          <cell r="I323" t="str">
            <v>+.077</v>
          </cell>
          <cell r="J323">
            <v>3.4</v>
          </cell>
          <cell r="K323">
            <v>0</v>
          </cell>
        </row>
        <row r="324">
          <cell r="B324" t="str">
            <v>USC Upstate</v>
          </cell>
          <cell r="C324" t="str">
            <v>BSth</v>
          </cell>
          <cell r="D324"/>
          <cell r="E324">
            <v>-9.5999999999999943</v>
          </cell>
          <cell r="F324">
            <v>101</v>
          </cell>
          <cell r="G324">
            <v>110.6</v>
          </cell>
          <cell r="H324">
            <v>68.2</v>
          </cell>
          <cell r="I324" t="str">
            <v>+.069</v>
          </cell>
          <cell r="J324">
            <v>3.1</v>
          </cell>
          <cell r="K324">
            <v>0</v>
          </cell>
        </row>
        <row r="325">
          <cell r="B325" t="str">
            <v>UT Arlington</v>
          </cell>
          <cell r="C325" t="str">
            <v>SB</v>
          </cell>
          <cell r="D325"/>
          <cell r="E325">
            <v>-3.7999999999999972</v>
          </cell>
          <cell r="F325">
            <v>98.3</v>
          </cell>
          <cell r="G325">
            <v>102.1</v>
          </cell>
          <cell r="H325">
            <v>65.099999999999994</v>
          </cell>
          <cell r="I325">
            <v>-2.7E-2</v>
          </cell>
          <cell r="J325">
            <v>3.4</v>
          </cell>
          <cell r="K325">
            <v>0</v>
          </cell>
        </row>
        <row r="326">
          <cell r="B326" t="str">
            <v>UT Rio Grande Valley</v>
          </cell>
          <cell r="C326" t="str">
            <v>WAC</v>
          </cell>
          <cell r="D326"/>
          <cell r="E326">
            <v>-11.5</v>
          </cell>
          <cell r="F326">
            <v>100.2</v>
          </cell>
          <cell r="G326">
            <v>111.7</v>
          </cell>
          <cell r="H326">
            <v>71.7</v>
          </cell>
          <cell r="I326">
            <v>-7.0999999999999994E-2</v>
          </cell>
          <cell r="J326">
            <v>2.8</v>
          </cell>
          <cell r="K326">
            <v>0</v>
          </cell>
        </row>
        <row r="327">
          <cell r="B327" t="str">
            <v>Utah</v>
          </cell>
          <cell r="C327" t="str">
            <v>P12</v>
          </cell>
          <cell r="D327"/>
          <cell r="E327">
            <v>3.8999999999999915</v>
          </cell>
          <cell r="F327">
            <v>107.6</v>
          </cell>
          <cell r="G327">
            <v>103.7</v>
          </cell>
          <cell r="H327">
            <v>66.099999999999994</v>
          </cell>
          <cell r="I327">
            <v>-0.121</v>
          </cell>
          <cell r="J327">
            <v>4.0999999999999996</v>
          </cell>
          <cell r="K327">
            <v>0</v>
          </cell>
        </row>
        <row r="328">
          <cell r="B328" t="str">
            <v>Utah St.</v>
          </cell>
          <cell r="C328" t="str">
            <v>MWC</v>
          </cell>
          <cell r="D328"/>
          <cell r="E328">
            <v>14.099999999999994</v>
          </cell>
          <cell r="F328">
            <v>110.5</v>
          </cell>
          <cell r="G328">
            <v>96.4</v>
          </cell>
          <cell r="H328">
            <v>66.5</v>
          </cell>
          <cell r="I328">
            <v>-0.129</v>
          </cell>
          <cell r="J328">
            <v>4.2</v>
          </cell>
          <cell r="K328">
            <v>0</v>
          </cell>
        </row>
        <row r="329">
          <cell r="B329" t="str">
            <v>Utah Valley</v>
          </cell>
          <cell r="C329" t="str">
            <v>WAC</v>
          </cell>
          <cell r="D329"/>
          <cell r="E329">
            <v>4.5999999999999943</v>
          </cell>
          <cell r="F329">
            <v>103</v>
          </cell>
          <cell r="G329">
            <v>98.4</v>
          </cell>
          <cell r="H329">
            <v>65.7</v>
          </cell>
          <cell r="I329">
            <v>-1.0999999999999999E-2</v>
          </cell>
          <cell r="J329">
            <v>3.9</v>
          </cell>
          <cell r="K329">
            <v>3</v>
          </cell>
        </row>
        <row r="330">
          <cell r="B330" t="str">
            <v>UTEP</v>
          </cell>
          <cell r="C330" t="str">
            <v>CUSA</v>
          </cell>
          <cell r="D330"/>
          <cell r="E330">
            <v>0.29999999999999716</v>
          </cell>
          <cell r="F330">
            <v>100.8</v>
          </cell>
          <cell r="G330">
            <v>100.5</v>
          </cell>
          <cell r="H330">
            <v>66.5</v>
          </cell>
          <cell r="I330" t="str">
            <v>+.053</v>
          </cell>
          <cell r="J330">
            <v>4</v>
          </cell>
          <cell r="K330">
            <v>0</v>
          </cell>
        </row>
        <row r="331">
          <cell r="B331" t="str">
            <v>UTSA</v>
          </cell>
          <cell r="C331" t="str">
            <v>CUSA</v>
          </cell>
          <cell r="D331"/>
          <cell r="E331">
            <v>-13.100000000000009</v>
          </cell>
          <cell r="F331">
            <v>94.6</v>
          </cell>
          <cell r="G331">
            <v>107.7</v>
          </cell>
          <cell r="H331">
            <v>68.599999999999994</v>
          </cell>
          <cell r="I331">
            <v>-0.02</v>
          </cell>
          <cell r="J331">
            <v>3.3</v>
          </cell>
          <cell r="K331">
            <v>0</v>
          </cell>
        </row>
        <row r="332">
          <cell r="B332" t="str">
            <v>Valparaiso</v>
          </cell>
          <cell r="C332" t="str">
            <v>MVC</v>
          </cell>
          <cell r="D332"/>
          <cell r="E332">
            <v>-2.2000000000000028</v>
          </cell>
          <cell r="F332">
            <v>103.1</v>
          </cell>
          <cell r="G332">
            <v>105.3</v>
          </cell>
          <cell r="H332">
            <v>65</v>
          </cell>
          <cell r="I332">
            <v>-2.4E-2</v>
          </cell>
          <cell r="J332">
            <v>3.3</v>
          </cell>
          <cell r="K332">
            <v>2.6</v>
          </cell>
        </row>
        <row r="333">
          <cell r="B333" t="str">
            <v>Vanderbilt</v>
          </cell>
          <cell r="C333" t="str">
            <v>SEC</v>
          </cell>
          <cell r="D333"/>
          <cell r="E333">
            <v>12.099999999999994</v>
          </cell>
          <cell r="F333">
            <v>106.8</v>
          </cell>
          <cell r="G333">
            <v>94.7</v>
          </cell>
          <cell r="H333">
            <v>67.8</v>
          </cell>
          <cell r="I333">
            <v>-6.0999999999999999E-2</v>
          </cell>
          <cell r="J333">
            <v>3.1</v>
          </cell>
          <cell r="K333">
            <v>0</v>
          </cell>
        </row>
        <row r="334">
          <cell r="B334" t="str">
            <v>VCU</v>
          </cell>
          <cell r="C334" t="str">
            <v>A10</v>
          </cell>
          <cell r="D334"/>
          <cell r="E334">
            <v>11.800000000000011</v>
          </cell>
          <cell r="F334">
            <v>99.9</v>
          </cell>
          <cell r="G334">
            <v>88.1</v>
          </cell>
          <cell r="H334">
            <v>68.3</v>
          </cell>
          <cell r="I334" t="str">
            <v>+.071</v>
          </cell>
          <cell r="J334">
            <v>3.5</v>
          </cell>
          <cell r="K334">
            <v>0</v>
          </cell>
        </row>
        <row r="335">
          <cell r="B335" t="str">
            <v>Vermont</v>
          </cell>
          <cell r="C335" t="str">
            <v>AE</v>
          </cell>
          <cell r="D335"/>
          <cell r="E335">
            <v>13.099999999999994</v>
          </cell>
          <cell r="F335">
            <v>110.8</v>
          </cell>
          <cell r="G335">
            <v>97.7</v>
          </cell>
          <cell r="H335">
            <v>65</v>
          </cell>
          <cell r="I335">
            <v>-1.4999999999999999E-2</v>
          </cell>
          <cell r="J335">
            <v>2.4</v>
          </cell>
          <cell r="K335">
            <v>0</v>
          </cell>
        </row>
        <row r="336">
          <cell r="B336" t="str">
            <v>Villanova</v>
          </cell>
          <cell r="C336" t="str">
            <v>BE</v>
          </cell>
          <cell r="D336"/>
          <cell r="E336">
            <v>24.100000000000009</v>
          </cell>
          <cell r="F336">
            <v>117.9</v>
          </cell>
          <cell r="G336">
            <v>93.8</v>
          </cell>
          <cell r="H336">
            <v>62.6</v>
          </cell>
          <cell r="I336" t="str">
            <v>+.051</v>
          </cell>
          <cell r="J336">
            <v>3.2</v>
          </cell>
          <cell r="K336">
            <v>0</v>
          </cell>
        </row>
        <row r="337">
          <cell r="B337" t="str">
            <v>Virginia</v>
          </cell>
          <cell r="C337" t="str">
            <v>ACC</v>
          </cell>
          <cell r="D337"/>
          <cell r="E337">
            <v>9.7999999999999972</v>
          </cell>
          <cell r="F337">
            <v>107</v>
          </cell>
          <cell r="G337">
            <v>97.2</v>
          </cell>
          <cell r="H337">
            <v>59.2</v>
          </cell>
          <cell r="I337" t="str">
            <v>+.019</v>
          </cell>
          <cell r="J337">
            <v>3.1</v>
          </cell>
          <cell r="K337">
            <v>0</v>
          </cell>
        </row>
        <row r="338">
          <cell r="B338" t="str">
            <v>Virginia Tech</v>
          </cell>
          <cell r="C338" t="str">
            <v>ACC</v>
          </cell>
          <cell r="D338"/>
          <cell r="E338">
            <v>17.899999999999991</v>
          </cell>
          <cell r="F338">
            <v>114.3</v>
          </cell>
          <cell r="G338">
            <v>96.4</v>
          </cell>
          <cell r="H338">
            <v>62.9</v>
          </cell>
          <cell r="I338">
            <v>-5.3999999999999999E-2</v>
          </cell>
          <cell r="J338">
            <v>3.4</v>
          </cell>
          <cell r="K338">
            <v>0</v>
          </cell>
        </row>
        <row r="339">
          <cell r="B339" t="str">
            <v>VMI</v>
          </cell>
          <cell r="C339" t="str">
            <v>SC</v>
          </cell>
          <cell r="D339"/>
          <cell r="E339">
            <v>0.5</v>
          </cell>
          <cell r="F339">
            <v>110.8</v>
          </cell>
          <cell r="G339">
            <v>110.3</v>
          </cell>
          <cell r="H339">
            <v>68.400000000000006</v>
          </cell>
          <cell r="I339">
            <v>-3.7999999999999999E-2</v>
          </cell>
          <cell r="J339">
            <v>3</v>
          </cell>
          <cell r="K339">
            <v>0</v>
          </cell>
        </row>
        <row r="340">
          <cell r="B340" t="str">
            <v>Wagner</v>
          </cell>
          <cell r="C340" t="str">
            <v>NEC</v>
          </cell>
          <cell r="D340"/>
          <cell r="E340">
            <v>1.7000000000000028</v>
          </cell>
          <cell r="F340">
            <v>102.2</v>
          </cell>
          <cell r="G340">
            <v>100.5</v>
          </cell>
          <cell r="H340">
            <v>66.400000000000006</v>
          </cell>
          <cell r="I340" t="str">
            <v>+.081</v>
          </cell>
          <cell r="J340">
            <v>2.5</v>
          </cell>
          <cell r="K340">
            <v>0</v>
          </cell>
        </row>
        <row r="341">
          <cell r="B341" t="str">
            <v>Wake Forest</v>
          </cell>
          <cell r="C341" t="str">
            <v>ACC</v>
          </cell>
          <cell r="D341"/>
          <cell r="E341">
            <v>15</v>
          </cell>
          <cell r="F341">
            <v>111.6</v>
          </cell>
          <cell r="G341">
            <v>96.6</v>
          </cell>
          <cell r="H341">
            <v>70</v>
          </cell>
          <cell r="I341">
            <v>-1.2E-2</v>
          </cell>
          <cell r="J341">
            <v>4.0999999999999996</v>
          </cell>
          <cell r="K341">
            <v>0.6</v>
          </cell>
        </row>
        <row r="342">
          <cell r="B342" t="str">
            <v>Washington</v>
          </cell>
          <cell r="C342" t="str">
            <v>P12</v>
          </cell>
          <cell r="D342"/>
          <cell r="E342">
            <v>5.3999999999999915</v>
          </cell>
          <cell r="F342">
            <v>104.3</v>
          </cell>
          <cell r="G342">
            <v>98.9</v>
          </cell>
          <cell r="H342">
            <v>69.400000000000006</v>
          </cell>
          <cell r="I342" t="str">
            <v>+.078</v>
          </cell>
          <cell r="J342">
            <v>3.6</v>
          </cell>
          <cell r="K342">
            <v>0</v>
          </cell>
        </row>
        <row r="343">
          <cell r="B343" t="str">
            <v>Washington St.</v>
          </cell>
          <cell r="C343" t="str">
            <v>P12</v>
          </cell>
          <cell r="D343"/>
          <cell r="E343">
            <v>13.299999999999997</v>
          </cell>
          <cell r="F343">
            <v>108.3</v>
          </cell>
          <cell r="G343">
            <v>95</v>
          </cell>
          <cell r="H343">
            <v>66.099999999999994</v>
          </cell>
          <cell r="I343">
            <v>-0.10100000000000001</v>
          </cell>
          <cell r="J343">
            <v>3.5</v>
          </cell>
          <cell r="K343">
            <v>0</v>
          </cell>
        </row>
        <row r="344">
          <cell r="B344" t="str">
            <v>Weber St.</v>
          </cell>
          <cell r="C344" t="str">
            <v>BSky</v>
          </cell>
          <cell r="D344"/>
          <cell r="E344">
            <v>-0.29999999999999716</v>
          </cell>
          <cell r="F344">
            <v>103.7</v>
          </cell>
          <cell r="G344">
            <v>104</v>
          </cell>
          <cell r="H344">
            <v>69.5</v>
          </cell>
          <cell r="I344" t="str">
            <v>+.023</v>
          </cell>
          <cell r="J344">
            <v>3.5</v>
          </cell>
          <cell r="K344">
            <v>1</v>
          </cell>
        </row>
        <row r="345">
          <cell r="B345" t="str">
            <v>West Virginia</v>
          </cell>
          <cell r="C345" t="str">
            <v>B12</v>
          </cell>
          <cell r="D345"/>
          <cell r="E345">
            <v>11</v>
          </cell>
          <cell r="F345">
            <v>108</v>
          </cell>
          <cell r="G345">
            <v>97</v>
          </cell>
          <cell r="H345">
            <v>68</v>
          </cell>
          <cell r="I345">
            <v>-1E-3</v>
          </cell>
          <cell r="J345">
            <v>4.5999999999999996</v>
          </cell>
          <cell r="K345">
            <v>0</v>
          </cell>
        </row>
        <row r="346">
          <cell r="B346" t="str">
            <v>Western Carolina</v>
          </cell>
          <cell r="C346" t="str">
            <v>SC</v>
          </cell>
          <cell r="D346"/>
          <cell r="E346">
            <v>-11.400000000000006</v>
          </cell>
          <cell r="F346">
            <v>99.1</v>
          </cell>
          <cell r="G346">
            <v>110.5</v>
          </cell>
          <cell r="H346">
            <v>68.2</v>
          </cell>
          <cell r="I346" t="str">
            <v>+.074</v>
          </cell>
          <cell r="J346">
            <v>3.3</v>
          </cell>
          <cell r="K346">
            <v>0</v>
          </cell>
        </row>
        <row r="347">
          <cell r="B347" t="str">
            <v>Western Illinois</v>
          </cell>
          <cell r="C347" t="str">
            <v>Sum</v>
          </cell>
          <cell r="D347"/>
          <cell r="E347">
            <v>-5.5</v>
          </cell>
          <cell r="F347">
            <v>101.4</v>
          </cell>
          <cell r="G347">
            <v>106.9</v>
          </cell>
          <cell r="H347">
            <v>70.5</v>
          </cell>
          <cell r="I347">
            <v>-0.02</v>
          </cell>
          <cell r="J347">
            <v>2.8</v>
          </cell>
          <cell r="K347">
            <v>0</v>
          </cell>
        </row>
        <row r="348">
          <cell r="B348" t="str">
            <v>Western Kentucky</v>
          </cell>
          <cell r="C348" t="str">
            <v>CUSA</v>
          </cell>
          <cell r="D348"/>
          <cell r="E348">
            <v>4.8999999999999915</v>
          </cell>
          <cell r="F348">
            <v>106.8</v>
          </cell>
          <cell r="G348">
            <v>101.9</v>
          </cell>
          <cell r="H348">
            <v>68.5</v>
          </cell>
          <cell r="I348">
            <v>-3.3000000000000002E-2</v>
          </cell>
          <cell r="J348">
            <v>4.0999999999999996</v>
          </cell>
          <cell r="K348">
            <v>4.0999999999999996</v>
          </cell>
        </row>
        <row r="349">
          <cell r="B349" t="str">
            <v>Western Michigan</v>
          </cell>
          <cell r="C349" t="str">
            <v>MAC</v>
          </cell>
          <cell r="D349"/>
          <cell r="E349">
            <v>-14.899999999999991</v>
          </cell>
          <cell r="F349">
            <v>97.2</v>
          </cell>
          <cell r="G349">
            <v>112.1</v>
          </cell>
          <cell r="H349">
            <v>64</v>
          </cell>
          <cell r="I349">
            <v>-2.4E-2</v>
          </cell>
          <cell r="J349">
            <v>3.6</v>
          </cell>
          <cell r="K349">
            <v>0</v>
          </cell>
        </row>
        <row r="350">
          <cell r="B350" t="str">
            <v>Wichita St.</v>
          </cell>
          <cell r="C350" t="str">
            <v>Amer</v>
          </cell>
          <cell r="D350"/>
          <cell r="E350">
            <v>8.1000000000000085</v>
          </cell>
          <cell r="F350">
            <v>104.2</v>
          </cell>
          <cell r="G350">
            <v>96.1</v>
          </cell>
          <cell r="H350">
            <v>66.8</v>
          </cell>
          <cell r="I350">
            <v>-3.6999999999999998E-2</v>
          </cell>
          <cell r="J350">
            <v>3.4</v>
          </cell>
          <cell r="K350">
            <v>4.0999999999999996</v>
          </cell>
        </row>
        <row r="351">
          <cell r="B351" t="str">
            <v>William &amp; Mary</v>
          </cell>
          <cell r="C351" t="str">
            <v>CAA</v>
          </cell>
          <cell r="D351"/>
          <cell r="E351">
            <v>-17.900000000000006</v>
          </cell>
          <cell r="F351">
            <v>90.1</v>
          </cell>
          <cell r="G351">
            <v>108</v>
          </cell>
          <cell r="H351">
            <v>68.7</v>
          </cell>
          <cell r="I351" t="str">
            <v>+.015</v>
          </cell>
          <cell r="J351">
            <v>2.9</v>
          </cell>
          <cell r="K351">
            <v>0</v>
          </cell>
        </row>
        <row r="352">
          <cell r="B352" t="str">
            <v>Winthrop</v>
          </cell>
          <cell r="C352" t="str">
            <v>BSth</v>
          </cell>
          <cell r="D352"/>
          <cell r="E352">
            <v>0.40000000000000568</v>
          </cell>
          <cell r="F352">
            <v>105.9</v>
          </cell>
          <cell r="G352">
            <v>105.5</v>
          </cell>
          <cell r="H352">
            <v>68.3</v>
          </cell>
          <cell r="I352" t="str">
            <v>+.115</v>
          </cell>
          <cell r="J352">
            <v>3</v>
          </cell>
          <cell r="K352">
            <v>0</v>
          </cell>
        </row>
        <row r="353">
          <cell r="B353" t="str">
            <v>Wisconsin</v>
          </cell>
          <cell r="C353" t="str">
            <v>B10</v>
          </cell>
          <cell r="D353"/>
          <cell r="E353">
            <v>15.5</v>
          </cell>
          <cell r="F353">
            <v>110.3</v>
          </cell>
          <cell r="G353">
            <v>94.8</v>
          </cell>
          <cell r="H353">
            <v>66.5</v>
          </cell>
          <cell r="I353" t="str">
            <v>+.119</v>
          </cell>
          <cell r="J353">
            <v>3.6</v>
          </cell>
          <cell r="K353">
            <v>2.4</v>
          </cell>
        </row>
        <row r="354">
          <cell r="B354" t="str">
            <v>Wofford</v>
          </cell>
          <cell r="C354" t="str">
            <v>SC</v>
          </cell>
          <cell r="D354"/>
          <cell r="E354">
            <v>5</v>
          </cell>
          <cell r="F354">
            <v>106.5</v>
          </cell>
          <cell r="G354">
            <v>101.5</v>
          </cell>
          <cell r="H354">
            <v>64.2</v>
          </cell>
          <cell r="I354">
            <v>-3.1E-2</v>
          </cell>
          <cell r="J354">
            <v>2.9</v>
          </cell>
          <cell r="K354">
            <v>0</v>
          </cell>
        </row>
        <row r="355">
          <cell r="B355" t="str">
            <v>Wright St.</v>
          </cell>
          <cell r="C355" t="str">
            <v>Horz</v>
          </cell>
          <cell r="D355"/>
          <cell r="E355">
            <v>-0.79999999999999716</v>
          </cell>
          <cell r="F355">
            <v>106.4</v>
          </cell>
          <cell r="G355">
            <v>107.2</v>
          </cell>
          <cell r="H355">
            <v>68.5</v>
          </cell>
          <cell r="I355">
            <v>-1E-3</v>
          </cell>
          <cell r="J355">
            <v>3.6</v>
          </cell>
          <cell r="K355">
            <v>0</v>
          </cell>
        </row>
        <row r="356">
          <cell r="B356" t="str">
            <v>Wyoming</v>
          </cell>
          <cell r="C356" t="str">
            <v>MWC</v>
          </cell>
          <cell r="D356"/>
          <cell r="E356">
            <v>13.100000000000009</v>
          </cell>
          <cell r="F356">
            <v>110.2</v>
          </cell>
          <cell r="G356">
            <v>97.1</v>
          </cell>
          <cell r="H356">
            <v>66</v>
          </cell>
          <cell r="I356" t="str">
            <v>+.067</v>
          </cell>
          <cell r="J356">
            <v>3.7</v>
          </cell>
          <cell r="K356">
            <v>0</v>
          </cell>
        </row>
        <row r="357">
          <cell r="B357" t="str">
            <v>Xavier</v>
          </cell>
          <cell r="C357" t="str">
            <v>BE</v>
          </cell>
          <cell r="D357"/>
          <cell r="E357">
            <v>12.900000000000006</v>
          </cell>
          <cell r="F357">
            <v>110.9</v>
          </cell>
          <cell r="G357">
            <v>98</v>
          </cell>
          <cell r="H357">
            <v>68.2</v>
          </cell>
          <cell r="I357">
            <v>-3.5000000000000003E-2</v>
          </cell>
          <cell r="J357">
            <v>3.2</v>
          </cell>
          <cell r="K357">
            <v>2.5</v>
          </cell>
        </row>
        <row r="358">
          <cell r="B358" t="str">
            <v>Yale</v>
          </cell>
          <cell r="C358" t="str">
            <v>Ivy</v>
          </cell>
          <cell r="D358"/>
          <cell r="E358">
            <v>2</v>
          </cell>
          <cell r="F358">
            <v>101.8</v>
          </cell>
          <cell r="G358">
            <v>99.8</v>
          </cell>
          <cell r="H358">
            <v>68.7</v>
          </cell>
          <cell r="I358" t="str">
            <v>+.048</v>
          </cell>
          <cell r="J358">
            <v>1.9</v>
          </cell>
          <cell r="K358">
            <v>0</v>
          </cell>
        </row>
        <row r="359">
          <cell r="B359" t="str">
            <v>Youngstown St.</v>
          </cell>
          <cell r="C359" t="str">
            <v>Horz</v>
          </cell>
          <cell r="D359"/>
          <cell r="E359">
            <v>-7.9000000000000057</v>
          </cell>
          <cell r="F359">
            <v>103</v>
          </cell>
          <cell r="G359">
            <v>110.9</v>
          </cell>
          <cell r="H359">
            <v>66.2</v>
          </cell>
          <cell r="I359">
            <v>-1E-3</v>
          </cell>
          <cell r="J359">
            <v>3.1</v>
          </cell>
          <cell r="K359">
            <v>0</v>
          </cell>
        </row>
        <row r="360">
          <cell r="B360"/>
          <cell r="C360"/>
          <cell r="D360"/>
          <cell r="E360">
            <v>-8.379888268163887E-4</v>
          </cell>
          <cell r="F360">
            <v>103.04832402234642</v>
          </cell>
          <cell r="G360">
            <v>103.04916201117318</v>
          </cell>
          <cell r="H360">
            <v>67.033798882681609</v>
          </cell>
          <cell r="I360"/>
          <cell r="J360">
            <v>3.0860335195530708</v>
          </cell>
        </row>
        <row r="361">
          <cell r="B361"/>
          <cell r="C361"/>
          <cell r="D361"/>
          <cell r="E361"/>
          <cell r="F361">
            <v>103.0487430167598</v>
          </cell>
          <cell r="G361"/>
          <cell r="H361"/>
          <cell r="I361"/>
        </row>
        <row r="362">
          <cell r="B362"/>
          <cell r="C362"/>
          <cell r="D362"/>
          <cell r="E362"/>
          <cell r="F362"/>
          <cell r="G362"/>
          <cell r="H362"/>
          <cell r="I362"/>
        </row>
        <row r="363">
          <cell r="B363"/>
          <cell r="C363"/>
          <cell r="D363"/>
          <cell r="E363"/>
          <cell r="F363"/>
          <cell r="G363"/>
          <cell r="H363"/>
          <cell r="I363"/>
        </row>
        <row r="364">
          <cell r="B364"/>
          <cell r="C364"/>
          <cell r="D364"/>
          <cell r="E364"/>
          <cell r="F364"/>
          <cell r="G364"/>
          <cell r="H364"/>
          <cell r="I364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Abilene Christian</v>
          </cell>
          <cell r="D2">
            <v>0</v>
          </cell>
        </row>
        <row r="3">
          <cell r="C3" t="str">
            <v>Air Force</v>
          </cell>
          <cell r="D3">
            <v>0</v>
          </cell>
        </row>
        <row r="4">
          <cell r="C4" t="str">
            <v>Akron</v>
          </cell>
          <cell r="D4">
            <v>7.3383084577114427E-2</v>
          </cell>
        </row>
        <row r="5">
          <cell r="C5" t="str">
            <v>Alabama A&amp;M</v>
          </cell>
          <cell r="D5">
            <v>0</v>
          </cell>
        </row>
        <row r="6">
          <cell r="C6" t="str">
            <v>UAB</v>
          </cell>
          <cell r="D6">
            <v>0</v>
          </cell>
        </row>
        <row r="7">
          <cell r="C7" t="str">
            <v>Alabama St.</v>
          </cell>
          <cell r="D7">
            <v>0</v>
          </cell>
        </row>
        <row r="8">
          <cell r="C8" t="str">
            <v>Alabama</v>
          </cell>
          <cell r="D8">
            <v>0</v>
          </cell>
        </row>
        <row r="9">
          <cell r="C9" t="str">
            <v>Albany</v>
          </cell>
          <cell r="D9">
            <v>0</v>
          </cell>
        </row>
        <row r="10">
          <cell r="C10" t="str">
            <v>Alcorn St.</v>
          </cell>
          <cell r="D10">
            <v>0</v>
          </cell>
        </row>
        <row r="11">
          <cell r="C11" t="str">
            <v>American</v>
          </cell>
          <cell r="D11">
            <v>0</v>
          </cell>
        </row>
        <row r="12">
          <cell r="C12" t="str">
            <v>Appalachian St.</v>
          </cell>
          <cell r="D12">
            <v>0</v>
          </cell>
        </row>
        <row r="13">
          <cell r="C13" t="str">
            <v>Arizona St.</v>
          </cell>
          <cell r="D13">
            <v>0</v>
          </cell>
        </row>
        <row r="14">
          <cell r="C14" t="str">
            <v>Arizona</v>
          </cell>
          <cell r="D14">
            <v>0</v>
          </cell>
        </row>
        <row r="15">
          <cell r="C15" t="str">
            <v>Little Rock</v>
          </cell>
          <cell r="D15">
            <v>0</v>
          </cell>
        </row>
        <row r="16">
          <cell r="C16" t="str">
            <v>Arkansas Pine Bluff</v>
          </cell>
          <cell r="D16">
            <v>0</v>
          </cell>
        </row>
        <row r="17">
          <cell r="C17" t="str">
            <v>Arkansas St.</v>
          </cell>
          <cell r="D17">
            <v>0</v>
          </cell>
        </row>
        <row r="18">
          <cell r="C18" t="str">
            <v>Arkansas</v>
          </cell>
          <cell r="D18">
            <v>0</v>
          </cell>
        </row>
        <row r="19">
          <cell r="C19" t="str">
            <v>Army</v>
          </cell>
          <cell r="D19">
            <v>0</v>
          </cell>
        </row>
        <row r="20">
          <cell r="C20" t="str">
            <v>Auburn</v>
          </cell>
          <cell r="D20">
            <v>0</v>
          </cell>
        </row>
        <row r="21">
          <cell r="C21" t="str">
            <v>Austin Peay</v>
          </cell>
          <cell r="D21">
            <v>0</v>
          </cell>
        </row>
        <row r="22">
          <cell r="C22" t="str">
            <v>Ball St.</v>
          </cell>
          <cell r="D22">
            <v>0</v>
          </cell>
        </row>
        <row r="23">
          <cell r="C23" t="str">
            <v>Baylor</v>
          </cell>
          <cell r="D23">
            <v>2.482276119402985</v>
          </cell>
        </row>
        <row r="24">
          <cell r="C24" t="str">
            <v>Bellarmine</v>
          </cell>
          <cell r="D24">
            <v>0</v>
          </cell>
        </row>
        <row r="25">
          <cell r="C25" t="str">
            <v>Belmont</v>
          </cell>
          <cell r="D25">
            <v>0</v>
          </cell>
        </row>
        <row r="26">
          <cell r="C26" t="str">
            <v>Bethune Cookman</v>
          </cell>
          <cell r="D26">
            <v>0</v>
          </cell>
        </row>
        <row r="27">
          <cell r="C27" t="str">
            <v>Binghamton</v>
          </cell>
          <cell r="D27">
            <v>0</v>
          </cell>
        </row>
        <row r="28">
          <cell r="C28" t="str">
            <v>Boise St.</v>
          </cell>
          <cell r="D28">
            <v>0</v>
          </cell>
        </row>
        <row r="29">
          <cell r="C29" t="str">
            <v>Boston College</v>
          </cell>
          <cell r="D29">
            <v>0</v>
          </cell>
        </row>
        <row r="30">
          <cell r="C30" t="str">
            <v>Boston University</v>
          </cell>
          <cell r="D30">
            <v>0</v>
          </cell>
        </row>
        <row r="31">
          <cell r="C31" t="str">
            <v>Bowling Green</v>
          </cell>
          <cell r="D31">
            <v>0</v>
          </cell>
        </row>
        <row r="32">
          <cell r="C32" t="str">
            <v>Bradley</v>
          </cell>
          <cell r="D32">
            <v>0</v>
          </cell>
        </row>
        <row r="33">
          <cell r="C33" t="str">
            <v>BYU</v>
          </cell>
          <cell r="D33">
            <v>0</v>
          </cell>
        </row>
        <row r="34">
          <cell r="C34" t="str">
            <v>Brown</v>
          </cell>
          <cell r="D34">
            <v>0</v>
          </cell>
        </row>
        <row r="35">
          <cell r="C35" t="str">
            <v>Bryant</v>
          </cell>
          <cell r="D35">
            <v>0</v>
          </cell>
        </row>
        <row r="36">
          <cell r="C36" t="str">
            <v>Bucknell</v>
          </cell>
          <cell r="D36">
            <v>0</v>
          </cell>
        </row>
        <row r="37">
          <cell r="C37" t="str">
            <v>Buffalo</v>
          </cell>
          <cell r="D37">
            <v>0</v>
          </cell>
        </row>
        <row r="38">
          <cell r="C38" t="str">
            <v>Butler</v>
          </cell>
          <cell r="D38">
            <v>0</v>
          </cell>
        </row>
        <row r="39">
          <cell r="C39" t="str">
            <v>Cal Poly</v>
          </cell>
          <cell r="D39">
            <v>0</v>
          </cell>
        </row>
        <row r="40">
          <cell r="C40" t="str">
            <v>Cal St. Bakersfield</v>
          </cell>
          <cell r="D40">
            <v>0</v>
          </cell>
        </row>
        <row r="41">
          <cell r="C41" t="str">
            <v>Cal St. Fullerton</v>
          </cell>
          <cell r="D41">
            <v>0</v>
          </cell>
        </row>
        <row r="42">
          <cell r="C42" t="str">
            <v>Cal St. Northridge</v>
          </cell>
          <cell r="D42">
            <v>0</v>
          </cell>
        </row>
        <row r="43">
          <cell r="C43" t="str">
            <v>Cal Baptist</v>
          </cell>
          <cell r="D43">
            <v>0</v>
          </cell>
        </row>
        <row r="44">
          <cell r="C44" t="str">
            <v>UC Davis</v>
          </cell>
          <cell r="D44">
            <v>0</v>
          </cell>
        </row>
        <row r="45">
          <cell r="C45" t="str">
            <v>UC Irvine</v>
          </cell>
          <cell r="D45">
            <v>0</v>
          </cell>
        </row>
        <row r="46">
          <cell r="C46" t="str">
            <v>UC Riverside</v>
          </cell>
          <cell r="D46">
            <v>0</v>
          </cell>
        </row>
        <row r="47">
          <cell r="C47" t="str">
            <v>UC Santa Barbara</v>
          </cell>
          <cell r="D47">
            <v>0</v>
          </cell>
        </row>
        <row r="48">
          <cell r="C48" t="str">
            <v>California</v>
          </cell>
          <cell r="D48">
            <v>0</v>
          </cell>
        </row>
        <row r="49">
          <cell r="C49" t="str">
            <v>Campbell</v>
          </cell>
          <cell r="D49">
            <v>0</v>
          </cell>
        </row>
        <row r="50">
          <cell r="C50" t="str">
            <v>Canisius</v>
          </cell>
          <cell r="D50">
            <v>0</v>
          </cell>
        </row>
        <row r="51">
          <cell r="C51" t="str">
            <v>Central Arkansas</v>
          </cell>
          <cell r="D51">
            <v>0</v>
          </cell>
        </row>
        <row r="52">
          <cell r="C52" t="str">
            <v>Central Connecticut</v>
          </cell>
          <cell r="D52">
            <v>0</v>
          </cell>
        </row>
        <row r="53">
          <cell r="C53" t="str">
            <v>UCF</v>
          </cell>
          <cell r="D53">
            <v>0</v>
          </cell>
        </row>
        <row r="54">
          <cell r="C54" t="str">
            <v>Central Michigan</v>
          </cell>
          <cell r="D54">
            <v>0</v>
          </cell>
        </row>
        <row r="55">
          <cell r="C55" t="str">
            <v>Charleston Southern</v>
          </cell>
          <cell r="D55">
            <v>0</v>
          </cell>
        </row>
        <row r="56">
          <cell r="C56" t="str">
            <v>Charlotte</v>
          </cell>
          <cell r="D56">
            <v>0</v>
          </cell>
        </row>
        <row r="57">
          <cell r="C57" t="str">
            <v>Chattanooga</v>
          </cell>
          <cell r="D57">
            <v>0</v>
          </cell>
        </row>
        <row r="58">
          <cell r="C58" t="str">
            <v>Chicago St.</v>
          </cell>
          <cell r="D58">
            <v>0</v>
          </cell>
        </row>
        <row r="59">
          <cell r="C59" t="str">
            <v>Cincinnati</v>
          </cell>
          <cell r="D59">
            <v>0</v>
          </cell>
        </row>
        <row r="60">
          <cell r="C60" t="str">
            <v>The Citadel</v>
          </cell>
          <cell r="D60">
            <v>0</v>
          </cell>
        </row>
        <row r="61">
          <cell r="C61" t="str">
            <v>Clemson</v>
          </cell>
          <cell r="D61">
            <v>0</v>
          </cell>
        </row>
        <row r="62">
          <cell r="C62" t="str">
            <v>Cleveland St.</v>
          </cell>
          <cell r="D62">
            <v>0</v>
          </cell>
        </row>
        <row r="63">
          <cell r="C63" t="str">
            <v>Coastal Carolina</v>
          </cell>
          <cell r="D63">
            <v>0</v>
          </cell>
        </row>
        <row r="64">
          <cell r="C64" t="str">
            <v>Colgate</v>
          </cell>
          <cell r="D64">
            <v>0</v>
          </cell>
        </row>
        <row r="65">
          <cell r="C65" t="str">
            <v>Charleston</v>
          </cell>
          <cell r="D65">
            <v>0</v>
          </cell>
        </row>
        <row r="66">
          <cell r="C66" t="str">
            <v>Colorado St.</v>
          </cell>
          <cell r="D66">
            <v>0</v>
          </cell>
        </row>
        <row r="67">
          <cell r="C67" t="str">
            <v>Colorado</v>
          </cell>
          <cell r="D67">
            <v>0</v>
          </cell>
        </row>
        <row r="68">
          <cell r="C68" t="str">
            <v>Columbia</v>
          </cell>
          <cell r="D68">
            <v>0</v>
          </cell>
        </row>
        <row r="69">
          <cell r="C69" t="str">
            <v>Connecticut</v>
          </cell>
          <cell r="D69">
            <v>0.1299440298507463</v>
          </cell>
        </row>
        <row r="70">
          <cell r="C70" t="str">
            <v>Coppin St.</v>
          </cell>
          <cell r="D70">
            <v>0</v>
          </cell>
        </row>
        <row r="71">
          <cell r="C71" t="str">
            <v>Cornell</v>
          </cell>
          <cell r="D71">
            <v>0</v>
          </cell>
        </row>
        <row r="72">
          <cell r="C72" t="str">
            <v>Creighton</v>
          </cell>
          <cell r="D72">
            <v>0</v>
          </cell>
        </row>
        <row r="73">
          <cell r="C73" t="str">
            <v>Dartmouth</v>
          </cell>
          <cell r="D73">
            <v>0</v>
          </cell>
        </row>
        <row r="74">
          <cell r="C74" t="str">
            <v>Davidson</v>
          </cell>
          <cell r="D74">
            <v>0</v>
          </cell>
        </row>
        <row r="75">
          <cell r="C75" t="str">
            <v>Dayton</v>
          </cell>
          <cell r="D75">
            <v>0.23229308005427407</v>
          </cell>
        </row>
        <row r="76">
          <cell r="C76" t="str">
            <v>Delaware St.</v>
          </cell>
          <cell r="D76">
            <v>0</v>
          </cell>
        </row>
        <row r="77">
          <cell r="C77" t="str">
            <v>Delaware</v>
          </cell>
          <cell r="D77">
            <v>0</v>
          </cell>
        </row>
        <row r="78">
          <cell r="C78" t="str">
            <v>Denver</v>
          </cell>
          <cell r="D78">
            <v>0</v>
          </cell>
        </row>
        <row r="79">
          <cell r="C79" t="str">
            <v>DePaul</v>
          </cell>
          <cell r="D79">
            <v>0</v>
          </cell>
        </row>
        <row r="80">
          <cell r="C80" t="str">
            <v>Detroit</v>
          </cell>
          <cell r="D80">
            <v>0</v>
          </cell>
        </row>
        <row r="81">
          <cell r="C81" t="str">
            <v>Dixie St.</v>
          </cell>
          <cell r="D81">
            <v>0</v>
          </cell>
        </row>
        <row r="82">
          <cell r="C82" t="str">
            <v>Drake</v>
          </cell>
          <cell r="D82">
            <v>0</v>
          </cell>
        </row>
        <row r="83">
          <cell r="C83" t="str">
            <v>Drexel</v>
          </cell>
          <cell r="D83">
            <v>0</v>
          </cell>
        </row>
        <row r="84">
          <cell r="C84" t="str">
            <v>Duke</v>
          </cell>
          <cell r="D84">
            <v>0</v>
          </cell>
        </row>
        <row r="85">
          <cell r="C85" t="str">
            <v>Duquesne</v>
          </cell>
          <cell r="D85">
            <v>0</v>
          </cell>
        </row>
        <row r="86">
          <cell r="C86" t="str">
            <v>East Carolina</v>
          </cell>
          <cell r="D86">
            <v>0</v>
          </cell>
        </row>
        <row r="87">
          <cell r="C87" t="str">
            <v>East Tennessee St.</v>
          </cell>
          <cell r="D87">
            <v>0</v>
          </cell>
        </row>
        <row r="88">
          <cell r="C88" t="str">
            <v>Eastern Illinois</v>
          </cell>
          <cell r="D88">
            <v>0</v>
          </cell>
        </row>
        <row r="89">
          <cell r="C89" t="str">
            <v>Eastern Kentucky</v>
          </cell>
          <cell r="D89">
            <v>0</v>
          </cell>
        </row>
        <row r="90">
          <cell r="C90" t="str">
            <v>Eastern Michigan</v>
          </cell>
          <cell r="D90">
            <v>0</v>
          </cell>
        </row>
        <row r="91">
          <cell r="C91" t="str">
            <v>Eastern Washington</v>
          </cell>
          <cell r="D91">
            <v>0</v>
          </cell>
        </row>
        <row r="92">
          <cell r="C92" t="str">
            <v>Elon</v>
          </cell>
          <cell r="D92">
            <v>0</v>
          </cell>
        </row>
        <row r="93">
          <cell r="C93" t="str">
            <v>Evansville</v>
          </cell>
          <cell r="D93">
            <v>0</v>
          </cell>
        </row>
        <row r="94">
          <cell r="C94" t="str">
            <v>Fairfield</v>
          </cell>
          <cell r="D94">
            <v>0</v>
          </cell>
        </row>
        <row r="95">
          <cell r="C95" t="str">
            <v>Fairleigh Dickinson</v>
          </cell>
          <cell r="D95">
            <v>0</v>
          </cell>
        </row>
        <row r="96">
          <cell r="C96" t="str">
            <v>Florida A&amp;M</v>
          </cell>
          <cell r="D96">
            <v>0</v>
          </cell>
        </row>
        <row r="97">
          <cell r="C97" t="str">
            <v>Florida Atlantic</v>
          </cell>
          <cell r="D97">
            <v>0</v>
          </cell>
        </row>
        <row r="98">
          <cell r="C98" t="str">
            <v>Florida Gulf Coast</v>
          </cell>
          <cell r="D98">
            <v>0</v>
          </cell>
        </row>
        <row r="99">
          <cell r="C99" t="str">
            <v>FIU</v>
          </cell>
          <cell r="D99">
            <v>0</v>
          </cell>
        </row>
        <row r="100">
          <cell r="C100" t="str">
            <v>Florida St.</v>
          </cell>
          <cell r="D100">
            <v>0</v>
          </cell>
        </row>
        <row r="101">
          <cell r="C101" t="str">
            <v>Florida</v>
          </cell>
          <cell r="D101">
            <v>0</v>
          </cell>
        </row>
        <row r="102">
          <cell r="C102" t="str">
            <v>Fordham</v>
          </cell>
          <cell r="D102">
            <v>0</v>
          </cell>
        </row>
        <row r="103">
          <cell r="C103" t="str">
            <v>Fresno St.</v>
          </cell>
          <cell r="D103">
            <v>0</v>
          </cell>
        </row>
        <row r="104">
          <cell r="C104" t="str">
            <v>Furman</v>
          </cell>
          <cell r="D104">
            <v>0</v>
          </cell>
        </row>
        <row r="105">
          <cell r="C105" t="str">
            <v>Gardner Webb</v>
          </cell>
          <cell r="D105">
            <v>0</v>
          </cell>
        </row>
        <row r="106">
          <cell r="C106" t="str">
            <v>George Mason</v>
          </cell>
          <cell r="D106">
            <v>0</v>
          </cell>
        </row>
        <row r="107">
          <cell r="C107" t="str">
            <v>George Washington</v>
          </cell>
          <cell r="D107">
            <v>0</v>
          </cell>
        </row>
        <row r="108">
          <cell r="C108" t="str">
            <v>Georgetown</v>
          </cell>
          <cell r="D108">
            <v>0</v>
          </cell>
        </row>
        <row r="109">
          <cell r="C109" t="str">
            <v>Georgia Southern</v>
          </cell>
          <cell r="D109">
            <v>0</v>
          </cell>
        </row>
        <row r="110">
          <cell r="C110" t="str">
            <v>Georgia St.</v>
          </cell>
          <cell r="D110">
            <v>0.94363006396588511</v>
          </cell>
        </row>
        <row r="111">
          <cell r="C111" t="str">
            <v>Georgia Tech</v>
          </cell>
          <cell r="D111">
            <v>0</v>
          </cell>
        </row>
        <row r="112">
          <cell r="C112" t="str">
            <v>Georgia</v>
          </cell>
          <cell r="D112">
            <v>0</v>
          </cell>
        </row>
        <row r="113">
          <cell r="C113" t="str">
            <v>Gonzaga</v>
          </cell>
          <cell r="D113">
            <v>0</v>
          </cell>
        </row>
        <row r="114">
          <cell r="C114" t="str">
            <v>Grambling St.</v>
          </cell>
          <cell r="D114">
            <v>0</v>
          </cell>
        </row>
        <row r="115">
          <cell r="C115" t="str">
            <v>Grand Canyon</v>
          </cell>
          <cell r="D115">
            <v>0</v>
          </cell>
        </row>
        <row r="116">
          <cell r="C116" t="str">
            <v>Green Bay</v>
          </cell>
          <cell r="D116">
            <v>0</v>
          </cell>
        </row>
        <row r="117">
          <cell r="C117" t="str">
            <v>Hampton</v>
          </cell>
          <cell r="D117">
            <v>0</v>
          </cell>
        </row>
        <row r="118">
          <cell r="C118" t="str">
            <v>Hartford</v>
          </cell>
          <cell r="D118">
            <v>0</v>
          </cell>
        </row>
        <row r="119">
          <cell r="C119" t="str">
            <v>Harvard</v>
          </cell>
          <cell r="D119">
            <v>0</v>
          </cell>
        </row>
        <row r="120">
          <cell r="C120" t="str">
            <v>Hawaii</v>
          </cell>
          <cell r="D120">
            <v>0</v>
          </cell>
        </row>
        <row r="121">
          <cell r="C121" t="str">
            <v>High Point</v>
          </cell>
          <cell r="D121">
            <v>0</v>
          </cell>
        </row>
        <row r="122">
          <cell r="C122" t="str">
            <v>Hofstra</v>
          </cell>
          <cell r="D122">
            <v>0</v>
          </cell>
        </row>
        <row r="123">
          <cell r="C123" t="str">
            <v>Holy Cross</v>
          </cell>
          <cell r="D123">
            <v>0</v>
          </cell>
        </row>
        <row r="124">
          <cell r="C124" t="str">
            <v>Houston Baptist</v>
          </cell>
          <cell r="D124">
            <v>0</v>
          </cell>
        </row>
        <row r="125">
          <cell r="C125" t="str">
            <v>Houston</v>
          </cell>
          <cell r="D125">
            <v>1.085481682496608</v>
          </cell>
        </row>
        <row r="126">
          <cell r="C126" t="str">
            <v>Howard</v>
          </cell>
          <cell r="D126">
            <v>0</v>
          </cell>
        </row>
        <row r="127">
          <cell r="C127" t="str">
            <v>Idaho St.</v>
          </cell>
          <cell r="D127">
            <v>0</v>
          </cell>
        </row>
        <row r="128">
          <cell r="C128" t="str">
            <v>Idaho</v>
          </cell>
          <cell r="D128">
            <v>0</v>
          </cell>
        </row>
        <row r="129">
          <cell r="C129" t="str">
            <v>Illinois Chicago</v>
          </cell>
          <cell r="D129">
            <v>0</v>
          </cell>
        </row>
        <row r="130">
          <cell r="C130" t="str">
            <v>Illinois St.</v>
          </cell>
          <cell r="D130">
            <v>0</v>
          </cell>
        </row>
        <row r="131">
          <cell r="C131" t="str">
            <v>Illinois</v>
          </cell>
          <cell r="D131">
            <v>0</v>
          </cell>
        </row>
        <row r="132">
          <cell r="C132" t="str">
            <v>Incarnate Word</v>
          </cell>
          <cell r="D132">
            <v>0</v>
          </cell>
        </row>
        <row r="133">
          <cell r="C133" t="str">
            <v>Indiana St.</v>
          </cell>
          <cell r="D133">
            <v>0</v>
          </cell>
        </row>
        <row r="134">
          <cell r="C134" t="str">
            <v>Indiana</v>
          </cell>
          <cell r="D134">
            <v>0</v>
          </cell>
        </row>
        <row r="135">
          <cell r="C135" t="str">
            <v>Iona</v>
          </cell>
          <cell r="D135">
            <v>0</v>
          </cell>
        </row>
        <row r="136">
          <cell r="C136" t="str">
            <v>Iowa St.</v>
          </cell>
          <cell r="D136">
            <v>0</v>
          </cell>
        </row>
        <row r="137">
          <cell r="C137" t="str">
            <v>Iowa</v>
          </cell>
          <cell r="D137">
            <v>0</v>
          </cell>
        </row>
        <row r="138">
          <cell r="C138" t="str">
            <v>Purdue Fort Wayne</v>
          </cell>
          <cell r="D138">
            <v>0</v>
          </cell>
        </row>
        <row r="139">
          <cell r="C139" t="str">
            <v>IUPUI</v>
          </cell>
          <cell r="D139">
            <v>0</v>
          </cell>
        </row>
        <row r="140">
          <cell r="C140" t="str">
            <v>Jackson St.</v>
          </cell>
          <cell r="D140">
            <v>0</v>
          </cell>
        </row>
        <row r="141">
          <cell r="C141" t="str">
            <v>Jacksonville St.</v>
          </cell>
          <cell r="D141">
            <v>0</v>
          </cell>
        </row>
        <row r="142">
          <cell r="C142" t="str">
            <v>Jacksonville</v>
          </cell>
          <cell r="D142">
            <v>0</v>
          </cell>
        </row>
        <row r="143">
          <cell r="C143" t="str">
            <v>James Madison</v>
          </cell>
          <cell r="D143">
            <v>0</v>
          </cell>
        </row>
        <row r="144">
          <cell r="C144" t="str">
            <v>Kansas St.</v>
          </cell>
          <cell r="D144">
            <v>0</v>
          </cell>
        </row>
        <row r="145">
          <cell r="C145" t="str">
            <v>Kansas</v>
          </cell>
          <cell r="D145">
            <v>0</v>
          </cell>
        </row>
        <row r="146">
          <cell r="C146" t="str">
            <v>Kennesaw St.</v>
          </cell>
          <cell r="D146">
            <v>0</v>
          </cell>
        </row>
        <row r="147">
          <cell r="C147" t="str">
            <v>Kent St.</v>
          </cell>
          <cell r="D147">
            <v>0</v>
          </cell>
        </row>
        <row r="148">
          <cell r="C148" t="str">
            <v>Kentucky</v>
          </cell>
          <cell r="D148">
            <v>0</v>
          </cell>
        </row>
        <row r="149">
          <cell r="C149" t="str">
            <v>La Salle</v>
          </cell>
          <cell r="D149">
            <v>0</v>
          </cell>
        </row>
        <row r="150">
          <cell r="C150" t="str">
            <v>Lafayette</v>
          </cell>
          <cell r="D150">
            <v>0</v>
          </cell>
        </row>
        <row r="151">
          <cell r="C151" t="str">
            <v>Lamar</v>
          </cell>
          <cell r="D151">
            <v>0</v>
          </cell>
        </row>
        <row r="152">
          <cell r="C152" t="str">
            <v>Lehigh</v>
          </cell>
          <cell r="D152">
            <v>0</v>
          </cell>
        </row>
        <row r="153">
          <cell r="C153" t="str">
            <v>Liberty</v>
          </cell>
          <cell r="D153">
            <v>0</v>
          </cell>
        </row>
        <row r="154">
          <cell r="C154" t="str">
            <v>Lipscomb</v>
          </cell>
          <cell r="D154">
            <v>0</v>
          </cell>
        </row>
        <row r="155">
          <cell r="C155" t="str">
            <v>Long Beach St.</v>
          </cell>
          <cell r="D155">
            <v>0</v>
          </cell>
        </row>
        <row r="156">
          <cell r="C156" t="str">
            <v>LIU</v>
          </cell>
          <cell r="D156">
            <v>0</v>
          </cell>
        </row>
        <row r="157">
          <cell r="C157" t="str">
            <v>Longwood</v>
          </cell>
          <cell r="D157">
            <v>0</v>
          </cell>
        </row>
        <row r="158">
          <cell r="C158" t="str">
            <v>Louisiana</v>
          </cell>
          <cell r="D158">
            <v>0</v>
          </cell>
        </row>
        <row r="159">
          <cell r="C159" t="str">
            <v>Louisiana Monroe</v>
          </cell>
          <cell r="D159">
            <v>0</v>
          </cell>
        </row>
        <row r="160">
          <cell r="C160" t="str">
            <v>LSU</v>
          </cell>
          <cell r="D160">
            <v>0</v>
          </cell>
        </row>
        <row r="161">
          <cell r="C161" t="str">
            <v>Louisiana Tech</v>
          </cell>
          <cell r="D161">
            <v>0</v>
          </cell>
        </row>
        <row r="162">
          <cell r="C162" t="str">
            <v>Louisville</v>
          </cell>
          <cell r="D162">
            <v>0</v>
          </cell>
        </row>
        <row r="163">
          <cell r="C163" t="str">
            <v>Loyola Chicago</v>
          </cell>
          <cell r="D163">
            <v>0</v>
          </cell>
        </row>
        <row r="164">
          <cell r="C164" t="str">
            <v>Loyola Marymount</v>
          </cell>
          <cell r="D164">
            <v>0</v>
          </cell>
        </row>
        <row r="165">
          <cell r="C165" t="str">
            <v>Loyola MD</v>
          </cell>
          <cell r="D165">
            <v>0</v>
          </cell>
        </row>
        <row r="166">
          <cell r="C166" t="str">
            <v>Maine</v>
          </cell>
          <cell r="D166">
            <v>0</v>
          </cell>
        </row>
        <row r="167">
          <cell r="C167" t="str">
            <v>Manhattan</v>
          </cell>
          <cell r="D167">
            <v>0</v>
          </cell>
        </row>
        <row r="168">
          <cell r="C168" t="str">
            <v>Marist</v>
          </cell>
          <cell r="D168">
            <v>0</v>
          </cell>
        </row>
        <row r="169">
          <cell r="C169" t="str">
            <v>Marquette</v>
          </cell>
          <cell r="D169">
            <v>0</v>
          </cell>
        </row>
        <row r="170">
          <cell r="C170" t="str">
            <v>Marshall</v>
          </cell>
          <cell r="D170">
            <v>0</v>
          </cell>
        </row>
        <row r="171">
          <cell r="C171" t="str">
            <v>UMBC</v>
          </cell>
          <cell r="D171">
            <v>0</v>
          </cell>
        </row>
        <row r="172">
          <cell r="C172" t="str">
            <v>Maryland Eastern Shore</v>
          </cell>
          <cell r="D172">
            <v>0</v>
          </cell>
        </row>
        <row r="173">
          <cell r="C173" t="str">
            <v>Maryland</v>
          </cell>
          <cell r="D173">
            <v>0</v>
          </cell>
        </row>
        <row r="174">
          <cell r="C174" t="str">
            <v>Umass Lowell</v>
          </cell>
          <cell r="D174">
            <v>0</v>
          </cell>
        </row>
        <row r="175">
          <cell r="C175" t="str">
            <v>Massachusetts</v>
          </cell>
          <cell r="D175">
            <v>0</v>
          </cell>
        </row>
        <row r="176">
          <cell r="C176" t="str">
            <v>McNeese St.</v>
          </cell>
          <cell r="D176">
            <v>0</v>
          </cell>
        </row>
        <row r="177">
          <cell r="C177" t="str">
            <v>Memphis</v>
          </cell>
          <cell r="D177">
            <v>0</v>
          </cell>
        </row>
        <row r="178">
          <cell r="C178" t="str">
            <v>Mercer</v>
          </cell>
          <cell r="D178">
            <v>0</v>
          </cell>
        </row>
        <row r="179">
          <cell r="C179" t="str">
            <v>Merrimack</v>
          </cell>
          <cell r="D179">
            <v>0</v>
          </cell>
        </row>
        <row r="180">
          <cell r="C180" t="str">
            <v>Miami FL</v>
          </cell>
          <cell r="D180">
            <v>0</v>
          </cell>
        </row>
        <row r="181">
          <cell r="C181" t="str">
            <v>Miami OH</v>
          </cell>
          <cell r="D181">
            <v>0</v>
          </cell>
        </row>
        <row r="182">
          <cell r="C182" t="str">
            <v>Michigan St.</v>
          </cell>
          <cell r="D182">
            <v>0</v>
          </cell>
        </row>
        <row r="183">
          <cell r="C183" t="str">
            <v>Michigan</v>
          </cell>
          <cell r="D183">
            <v>0</v>
          </cell>
        </row>
        <row r="184">
          <cell r="C184" t="str">
            <v>Middle Tennessee</v>
          </cell>
          <cell r="D184">
            <v>0</v>
          </cell>
        </row>
        <row r="185">
          <cell r="C185" t="str">
            <v>Milwaukee</v>
          </cell>
          <cell r="D185">
            <v>0</v>
          </cell>
        </row>
        <row r="186">
          <cell r="C186" t="str">
            <v>Minnesota</v>
          </cell>
          <cell r="D186">
            <v>0</v>
          </cell>
        </row>
        <row r="187">
          <cell r="C187" t="str">
            <v>Mississippi St.</v>
          </cell>
          <cell r="D187">
            <v>0</v>
          </cell>
        </row>
        <row r="188">
          <cell r="C188" t="str">
            <v>Mississippi Valley St.</v>
          </cell>
          <cell r="D188">
            <v>0</v>
          </cell>
        </row>
        <row r="189">
          <cell r="C189" t="str">
            <v>Mississippi</v>
          </cell>
          <cell r="D189">
            <v>0</v>
          </cell>
        </row>
        <row r="190">
          <cell r="C190" t="str">
            <v>UMKC</v>
          </cell>
          <cell r="D190">
            <v>0</v>
          </cell>
        </row>
        <row r="191">
          <cell r="C191" t="str">
            <v>Missouri St.</v>
          </cell>
          <cell r="D191">
            <v>0</v>
          </cell>
        </row>
        <row r="192">
          <cell r="C192" t="str">
            <v>Missouri</v>
          </cell>
          <cell r="D192">
            <v>0</v>
          </cell>
        </row>
        <row r="193">
          <cell r="C193" t="str">
            <v>Monmouth</v>
          </cell>
          <cell r="D193">
            <v>0</v>
          </cell>
        </row>
        <row r="194">
          <cell r="C194" t="str">
            <v>Montana St.</v>
          </cell>
          <cell r="D194">
            <v>0</v>
          </cell>
        </row>
        <row r="195">
          <cell r="C195" t="str">
            <v>Montana</v>
          </cell>
          <cell r="D195">
            <v>0</v>
          </cell>
        </row>
        <row r="196">
          <cell r="C196" t="str">
            <v>Morehead St.</v>
          </cell>
          <cell r="D196">
            <v>0</v>
          </cell>
        </row>
        <row r="197">
          <cell r="C197" t="str">
            <v>Morgan St.</v>
          </cell>
          <cell r="D197">
            <v>0</v>
          </cell>
        </row>
        <row r="198">
          <cell r="C198" t="str">
            <v>Mount St. Mary's</v>
          </cell>
          <cell r="D198">
            <v>0</v>
          </cell>
        </row>
        <row r="199">
          <cell r="C199" t="str">
            <v>Murray St.</v>
          </cell>
          <cell r="D199">
            <v>0</v>
          </cell>
        </row>
        <row r="200">
          <cell r="C200" t="str">
            <v>Navy</v>
          </cell>
          <cell r="D200">
            <v>0</v>
          </cell>
        </row>
        <row r="201">
          <cell r="C201" t="str">
            <v>Nebraska Omaha</v>
          </cell>
          <cell r="D201">
            <v>0</v>
          </cell>
        </row>
        <row r="202">
          <cell r="C202" t="str">
            <v>Nebraska</v>
          </cell>
          <cell r="D202">
            <v>0</v>
          </cell>
        </row>
        <row r="203">
          <cell r="C203" t="str">
            <v>UNLV</v>
          </cell>
          <cell r="D203">
            <v>0</v>
          </cell>
        </row>
        <row r="204">
          <cell r="C204" t="str">
            <v>Nevada</v>
          </cell>
          <cell r="D204">
            <v>0</v>
          </cell>
        </row>
        <row r="205">
          <cell r="C205" t="str">
            <v>New Hampshire</v>
          </cell>
          <cell r="D205">
            <v>0</v>
          </cell>
        </row>
        <row r="206">
          <cell r="C206" t="str">
            <v>New Mexico St.</v>
          </cell>
          <cell r="D206">
            <v>0.25627332089552229</v>
          </cell>
        </row>
        <row r="207">
          <cell r="C207" t="str">
            <v>New Mexico</v>
          </cell>
          <cell r="D207">
            <v>0</v>
          </cell>
        </row>
        <row r="208">
          <cell r="C208" t="str">
            <v>New Orleans</v>
          </cell>
          <cell r="D208">
            <v>0</v>
          </cell>
        </row>
        <row r="209">
          <cell r="C209" t="str">
            <v>Niagara</v>
          </cell>
          <cell r="D209">
            <v>0</v>
          </cell>
        </row>
        <row r="210">
          <cell r="C210" t="str">
            <v>Nicholls St.</v>
          </cell>
          <cell r="D210">
            <v>0</v>
          </cell>
        </row>
        <row r="211">
          <cell r="C211" t="str">
            <v>NJIT</v>
          </cell>
          <cell r="D211">
            <v>0</v>
          </cell>
        </row>
        <row r="212">
          <cell r="C212" t="str">
            <v>Norfolk St.</v>
          </cell>
          <cell r="D212">
            <v>0.33619402985074631</v>
          </cell>
        </row>
        <row r="213">
          <cell r="C213" t="str">
            <v>North Alabama</v>
          </cell>
          <cell r="D213">
            <v>0</v>
          </cell>
        </row>
        <row r="214">
          <cell r="C214" t="str">
            <v>UNC Asheville</v>
          </cell>
          <cell r="D214">
            <v>0</v>
          </cell>
        </row>
        <row r="215">
          <cell r="C215" t="str">
            <v>North Carolina A&amp;T</v>
          </cell>
          <cell r="D215">
            <v>0</v>
          </cell>
        </row>
        <row r="216">
          <cell r="C216" t="str">
            <v>North Carolina Central</v>
          </cell>
          <cell r="D216">
            <v>0</v>
          </cell>
        </row>
        <row r="217">
          <cell r="C217" t="str">
            <v>UNC Greensboro</v>
          </cell>
          <cell r="D217">
            <v>0</v>
          </cell>
        </row>
        <row r="218">
          <cell r="C218" t="str">
            <v>N.C. State</v>
          </cell>
          <cell r="D218">
            <v>0</v>
          </cell>
        </row>
        <row r="219">
          <cell r="C219" t="str">
            <v>UNC Wilmington</v>
          </cell>
          <cell r="D219">
            <v>0</v>
          </cell>
        </row>
        <row r="220">
          <cell r="C220" t="str">
            <v>North Carolina</v>
          </cell>
          <cell r="D220">
            <v>0.48360470375395748</v>
          </cell>
        </row>
        <row r="221">
          <cell r="C221" t="str">
            <v>North Dakota St.</v>
          </cell>
          <cell r="D221">
            <v>0</v>
          </cell>
        </row>
        <row r="222">
          <cell r="C222" t="str">
            <v>North Dakota</v>
          </cell>
          <cell r="D222">
            <v>0</v>
          </cell>
        </row>
        <row r="223">
          <cell r="C223" t="str">
            <v>North Florida</v>
          </cell>
          <cell r="D223">
            <v>0</v>
          </cell>
        </row>
        <row r="224">
          <cell r="C224" t="str">
            <v>North Texas</v>
          </cell>
          <cell r="D224">
            <v>0</v>
          </cell>
        </row>
        <row r="225">
          <cell r="C225" t="str">
            <v>Northeastern</v>
          </cell>
          <cell r="D225">
            <v>0</v>
          </cell>
        </row>
        <row r="226">
          <cell r="C226" t="str">
            <v>Northern Arizona</v>
          </cell>
          <cell r="D226">
            <v>0</v>
          </cell>
        </row>
        <row r="227">
          <cell r="C227" t="str">
            <v>Northern Colorado</v>
          </cell>
          <cell r="D227">
            <v>0</v>
          </cell>
        </row>
        <row r="228">
          <cell r="C228" t="str">
            <v>Northern Illinois</v>
          </cell>
          <cell r="D228">
            <v>0</v>
          </cell>
        </row>
        <row r="229">
          <cell r="C229" t="str">
            <v>Northern Iowa</v>
          </cell>
          <cell r="D229">
            <v>0</v>
          </cell>
        </row>
        <row r="230">
          <cell r="C230" t="str">
            <v>Northern Kentucky</v>
          </cell>
          <cell r="D230">
            <v>0</v>
          </cell>
        </row>
        <row r="231">
          <cell r="C231" t="str">
            <v>Northwestern St.</v>
          </cell>
          <cell r="D231">
            <v>0</v>
          </cell>
        </row>
        <row r="232">
          <cell r="C232" t="str">
            <v>Northwestern</v>
          </cell>
          <cell r="D232">
            <v>0</v>
          </cell>
        </row>
        <row r="233">
          <cell r="C233" t="str">
            <v>Notre Dame</v>
          </cell>
          <cell r="D233">
            <v>0</v>
          </cell>
        </row>
        <row r="234">
          <cell r="C234" t="str">
            <v>Oakland</v>
          </cell>
          <cell r="D234">
            <v>0</v>
          </cell>
        </row>
        <row r="235">
          <cell r="C235" t="str">
            <v>Ohio St.</v>
          </cell>
          <cell r="D235">
            <v>0</v>
          </cell>
        </row>
        <row r="236">
          <cell r="C236" t="str">
            <v>Ohio</v>
          </cell>
          <cell r="D236">
            <v>0</v>
          </cell>
        </row>
        <row r="237">
          <cell r="C237" t="str">
            <v>Oklahoma St.</v>
          </cell>
          <cell r="D237">
            <v>0</v>
          </cell>
        </row>
        <row r="238">
          <cell r="C238" t="str">
            <v>Oklahoma</v>
          </cell>
          <cell r="D238">
            <v>0.30651289009497973</v>
          </cell>
        </row>
        <row r="239">
          <cell r="C239" t="str">
            <v>Old Dominion</v>
          </cell>
          <cell r="D239">
            <v>0</v>
          </cell>
        </row>
        <row r="240">
          <cell r="C240" t="str">
            <v>Oral Roberts</v>
          </cell>
          <cell r="D240">
            <v>0</v>
          </cell>
        </row>
        <row r="241">
          <cell r="C241" t="str">
            <v>Oregon St.</v>
          </cell>
          <cell r="D241">
            <v>0</v>
          </cell>
        </row>
        <row r="242">
          <cell r="C242" t="str">
            <v>Oregon</v>
          </cell>
          <cell r="D242">
            <v>0</v>
          </cell>
        </row>
        <row r="243">
          <cell r="C243" t="str">
            <v>Pacific</v>
          </cell>
          <cell r="D243">
            <v>0</v>
          </cell>
        </row>
        <row r="244">
          <cell r="C244" t="str">
            <v>Penn St.</v>
          </cell>
          <cell r="D244">
            <v>0</v>
          </cell>
        </row>
        <row r="245">
          <cell r="C245" t="str">
            <v>Penn</v>
          </cell>
          <cell r="D245">
            <v>0</v>
          </cell>
        </row>
        <row r="246">
          <cell r="C246" t="str">
            <v>Pepperdine</v>
          </cell>
          <cell r="D246">
            <v>0</v>
          </cell>
        </row>
        <row r="247">
          <cell r="C247" t="str">
            <v>Pittsburgh</v>
          </cell>
          <cell r="D247">
            <v>0</v>
          </cell>
        </row>
        <row r="248">
          <cell r="C248" t="str">
            <v>Portland St.</v>
          </cell>
          <cell r="D248">
            <v>0</v>
          </cell>
        </row>
        <row r="249">
          <cell r="C249" t="str">
            <v>Portland</v>
          </cell>
          <cell r="D249">
            <v>0</v>
          </cell>
        </row>
        <row r="250">
          <cell r="C250" t="str">
            <v>Prairie View A&amp;M</v>
          </cell>
          <cell r="D250">
            <v>0</v>
          </cell>
        </row>
        <row r="251">
          <cell r="C251" t="str">
            <v>Presbyterian</v>
          </cell>
          <cell r="D251">
            <v>0</v>
          </cell>
        </row>
        <row r="252">
          <cell r="C252" t="str">
            <v>Princeton</v>
          </cell>
          <cell r="D252">
            <v>0</v>
          </cell>
        </row>
        <row r="253">
          <cell r="C253" t="str">
            <v>Providence</v>
          </cell>
          <cell r="D253">
            <v>0</v>
          </cell>
        </row>
        <row r="254">
          <cell r="C254" t="str">
            <v>Purdue</v>
          </cell>
          <cell r="D254">
            <v>0</v>
          </cell>
        </row>
        <row r="255">
          <cell r="C255" t="str">
            <v>Quinnipiac</v>
          </cell>
          <cell r="D255">
            <v>0</v>
          </cell>
        </row>
        <row r="256">
          <cell r="C256" t="str">
            <v>Radford</v>
          </cell>
          <cell r="D256">
            <v>0</v>
          </cell>
        </row>
        <row r="257">
          <cell r="C257" t="str">
            <v>Rhode Island</v>
          </cell>
          <cell r="D257">
            <v>0</v>
          </cell>
        </row>
        <row r="258">
          <cell r="C258" t="str">
            <v>Rice</v>
          </cell>
          <cell r="D258">
            <v>0</v>
          </cell>
        </row>
        <row r="259">
          <cell r="C259" t="str">
            <v>Richmond</v>
          </cell>
          <cell r="D259">
            <v>0</v>
          </cell>
        </row>
        <row r="260">
          <cell r="C260" t="str">
            <v>Rider</v>
          </cell>
          <cell r="D260">
            <v>0</v>
          </cell>
        </row>
        <row r="261">
          <cell r="C261" t="str">
            <v>Robert Morris</v>
          </cell>
          <cell r="D261">
            <v>0</v>
          </cell>
        </row>
        <row r="262">
          <cell r="C262" t="str">
            <v>Rutgers</v>
          </cell>
          <cell r="D262">
            <v>2.9658160808858899E-2</v>
          </cell>
        </row>
        <row r="263">
          <cell r="C263" t="str">
            <v>Sacramento St.</v>
          </cell>
          <cell r="D263">
            <v>0</v>
          </cell>
        </row>
        <row r="264">
          <cell r="C264" t="str">
            <v>Sacred Heart</v>
          </cell>
          <cell r="D264">
            <v>0</v>
          </cell>
        </row>
        <row r="265">
          <cell r="C265" t="str">
            <v>St. Francis PA</v>
          </cell>
          <cell r="D265">
            <v>0</v>
          </cell>
        </row>
        <row r="266">
          <cell r="C266" t="str">
            <v>Saint Joseph's</v>
          </cell>
          <cell r="D266">
            <v>0</v>
          </cell>
        </row>
        <row r="267">
          <cell r="C267" t="str">
            <v>Saint Louis</v>
          </cell>
          <cell r="D267">
            <v>0</v>
          </cell>
        </row>
        <row r="268">
          <cell r="C268" t="str">
            <v>Saint Mary's</v>
          </cell>
          <cell r="D268">
            <v>0</v>
          </cell>
        </row>
        <row r="269">
          <cell r="C269" t="str">
            <v>Saint Peter's</v>
          </cell>
          <cell r="D269">
            <v>0</v>
          </cell>
        </row>
        <row r="270">
          <cell r="C270" t="str">
            <v>Sam Houston St.</v>
          </cell>
          <cell r="D270">
            <v>0</v>
          </cell>
        </row>
        <row r="271">
          <cell r="C271" t="str">
            <v>Samford</v>
          </cell>
          <cell r="D271">
            <v>0</v>
          </cell>
        </row>
        <row r="272">
          <cell r="C272" t="str">
            <v>San Diego St.</v>
          </cell>
          <cell r="D272">
            <v>0</v>
          </cell>
        </row>
        <row r="273">
          <cell r="C273" t="str">
            <v>San Diego</v>
          </cell>
          <cell r="D273">
            <v>0</v>
          </cell>
        </row>
        <row r="274">
          <cell r="C274" t="str">
            <v>San Francisco</v>
          </cell>
          <cell r="D274">
            <v>0</v>
          </cell>
        </row>
        <row r="275">
          <cell r="C275" t="str">
            <v>San Jose St.</v>
          </cell>
          <cell r="D275">
            <v>0</v>
          </cell>
        </row>
        <row r="276">
          <cell r="C276" t="str">
            <v>Santa Clara</v>
          </cell>
          <cell r="D276">
            <v>0</v>
          </cell>
        </row>
        <row r="277">
          <cell r="C277" t="str">
            <v>Seattle</v>
          </cell>
          <cell r="D277">
            <v>0</v>
          </cell>
        </row>
        <row r="278">
          <cell r="C278" t="str">
            <v>Seton Hall</v>
          </cell>
          <cell r="D278">
            <v>1.2961242176215697</v>
          </cell>
        </row>
        <row r="279">
          <cell r="C279" t="str">
            <v>Siena</v>
          </cell>
          <cell r="D279">
            <v>0</v>
          </cell>
        </row>
        <row r="280">
          <cell r="C280" t="str">
            <v>South Alabama</v>
          </cell>
          <cell r="D280">
            <v>0</v>
          </cell>
        </row>
        <row r="281">
          <cell r="C281" t="str">
            <v>South Carolina St.</v>
          </cell>
          <cell r="D281">
            <v>0</v>
          </cell>
        </row>
        <row r="282">
          <cell r="C282" t="str">
            <v>USC Upstate</v>
          </cell>
          <cell r="D282">
            <v>0</v>
          </cell>
        </row>
        <row r="283">
          <cell r="C283" t="str">
            <v>South Carolina</v>
          </cell>
          <cell r="D283">
            <v>0</v>
          </cell>
        </row>
        <row r="284">
          <cell r="C284" t="str">
            <v>South Dakota St.</v>
          </cell>
          <cell r="D284">
            <v>0</v>
          </cell>
        </row>
        <row r="285">
          <cell r="C285" t="str">
            <v>South Dakota</v>
          </cell>
          <cell r="D285">
            <v>0</v>
          </cell>
        </row>
        <row r="286">
          <cell r="C286" t="str">
            <v>South Florida</v>
          </cell>
          <cell r="D286">
            <v>0</v>
          </cell>
        </row>
        <row r="287">
          <cell r="C287" t="str">
            <v>Southeast Missouri St.</v>
          </cell>
          <cell r="D287">
            <v>0</v>
          </cell>
        </row>
        <row r="288">
          <cell r="C288" t="str">
            <v>Southeastern Louisiana</v>
          </cell>
          <cell r="D288">
            <v>0</v>
          </cell>
        </row>
        <row r="289">
          <cell r="C289" t="str">
            <v>USC</v>
          </cell>
          <cell r="D289">
            <v>0</v>
          </cell>
        </row>
        <row r="290">
          <cell r="C290" t="str">
            <v>SIU Edwardsville</v>
          </cell>
          <cell r="D290">
            <v>0</v>
          </cell>
        </row>
        <row r="291">
          <cell r="C291" t="str">
            <v>Southern Illinois</v>
          </cell>
          <cell r="D291">
            <v>0</v>
          </cell>
        </row>
        <row r="292">
          <cell r="C292" t="str">
            <v>SMU</v>
          </cell>
          <cell r="D292">
            <v>0</v>
          </cell>
        </row>
        <row r="293">
          <cell r="C293" t="str">
            <v>Southern Miss</v>
          </cell>
          <cell r="D293">
            <v>0</v>
          </cell>
        </row>
        <row r="294">
          <cell r="C294" t="str">
            <v>Southern Utah</v>
          </cell>
          <cell r="D294">
            <v>0</v>
          </cell>
        </row>
        <row r="295">
          <cell r="C295" t="str">
            <v>Southern</v>
          </cell>
          <cell r="D295">
            <v>0</v>
          </cell>
        </row>
        <row r="296">
          <cell r="C296" t="str">
            <v>St. Bonaventure</v>
          </cell>
          <cell r="D296">
            <v>0</v>
          </cell>
        </row>
        <row r="297">
          <cell r="C297" t="str">
            <v>St. Francis NY</v>
          </cell>
          <cell r="D297">
            <v>0</v>
          </cell>
        </row>
        <row r="298">
          <cell r="C298" t="str">
            <v>St. John's</v>
          </cell>
          <cell r="D298">
            <v>0</v>
          </cell>
        </row>
        <row r="299">
          <cell r="C299" t="str">
            <v>Stanford</v>
          </cell>
          <cell r="D299">
            <v>0</v>
          </cell>
        </row>
        <row r="300">
          <cell r="C300" t="str">
            <v>Stephen F. Austin</v>
          </cell>
          <cell r="D300">
            <v>0</v>
          </cell>
        </row>
        <row r="301">
          <cell r="C301" t="str">
            <v>Stetson</v>
          </cell>
          <cell r="D301">
            <v>0</v>
          </cell>
        </row>
        <row r="302">
          <cell r="C302" t="str">
            <v>Stony Brook</v>
          </cell>
          <cell r="D302">
            <v>0</v>
          </cell>
        </row>
        <row r="303">
          <cell r="C303" t="str">
            <v>Syracuse</v>
          </cell>
          <cell r="D303">
            <v>0</v>
          </cell>
        </row>
        <row r="304">
          <cell r="C304" t="str">
            <v>Tarleton St.</v>
          </cell>
          <cell r="D304">
            <v>0</v>
          </cell>
        </row>
        <row r="305">
          <cell r="C305" t="str">
            <v>Temple</v>
          </cell>
          <cell r="D305">
            <v>0</v>
          </cell>
        </row>
        <row r="306">
          <cell r="C306" t="str">
            <v>Tennessee Martin</v>
          </cell>
          <cell r="D306">
            <v>0</v>
          </cell>
        </row>
        <row r="307">
          <cell r="C307" t="str">
            <v>Tennessee St.</v>
          </cell>
          <cell r="D307">
            <v>0</v>
          </cell>
        </row>
        <row r="308">
          <cell r="C308" t="str">
            <v>Tennessee Tech</v>
          </cell>
          <cell r="D308">
            <v>0</v>
          </cell>
        </row>
        <row r="309">
          <cell r="C309" t="str">
            <v>Tennessee</v>
          </cell>
          <cell r="D309">
            <v>0.95597014925373136</v>
          </cell>
        </row>
        <row r="310">
          <cell r="C310" t="str">
            <v>Texas A&amp;M Corpus Chris</v>
          </cell>
          <cell r="D310">
            <v>0</v>
          </cell>
        </row>
        <row r="311">
          <cell r="C311" t="str">
            <v>Texas A&amp;M</v>
          </cell>
          <cell r="D311">
            <v>0</v>
          </cell>
        </row>
        <row r="312">
          <cell r="C312" t="str">
            <v>UT Arlington</v>
          </cell>
          <cell r="D312">
            <v>0</v>
          </cell>
        </row>
        <row r="313">
          <cell r="C313" t="str">
            <v>TCU</v>
          </cell>
          <cell r="D313">
            <v>0</v>
          </cell>
        </row>
        <row r="314">
          <cell r="C314" t="str">
            <v>UTEP</v>
          </cell>
          <cell r="D314">
            <v>0</v>
          </cell>
        </row>
        <row r="315">
          <cell r="C315" t="str">
            <v>UT Rio Grande Valley</v>
          </cell>
          <cell r="D315">
            <v>0</v>
          </cell>
        </row>
        <row r="316">
          <cell r="C316" t="str">
            <v>UTSA</v>
          </cell>
          <cell r="D316">
            <v>0</v>
          </cell>
        </row>
        <row r="317">
          <cell r="C317" t="str">
            <v>Texas Southern</v>
          </cell>
          <cell r="D317">
            <v>0</v>
          </cell>
        </row>
        <row r="318">
          <cell r="C318" t="str">
            <v>Texas St.</v>
          </cell>
          <cell r="D318">
            <v>0</v>
          </cell>
        </row>
        <row r="319">
          <cell r="C319" t="str">
            <v>Texas Tech</v>
          </cell>
          <cell r="D319">
            <v>0.17142230026338895</v>
          </cell>
        </row>
        <row r="320">
          <cell r="C320" t="str">
            <v>Texas</v>
          </cell>
          <cell r="D320">
            <v>0</v>
          </cell>
        </row>
        <row r="321">
          <cell r="C321" t="str">
            <v>Toledo</v>
          </cell>
          <cell r="D321">
            <v>0</v>
          </cell>
        </row>
        <row r="322">
          <cell r="C322" t="str">
            <v>Towson</v>
          </cell>
          <cell r="D322">
            <v>0</v>
          </cell>
        </row>
        <row r="323">
          <cell r="C323" t="str">
            <v>Troy</v>
          </cell>
          <cell r="D323">
            <v>0</v>
          </cell>
        </row>
        <row r="324">
          <cell r="C324" t="str">
            <v>Tulane</v>
          </cell>
          <cell r="D324">
            <v>0</v>
          </cell>
        </row>
        <row r="325">
          <cell r="C325" t="str">
            <v>Tulsa</v>
          </cell>
          <cell r="D325">
            <v>0</v>
          </cell>
        </row>
        <row r="326">
          <cell r="C326" t="str">
            <v>UC San Diego</v>
          </cell>
          <cell r="D326">
            <v>0</v>
          </cell>
        </row>
        <row r="327">
          <cell r="C327" t="str">
            <v>UCLA</v>
          </cell>
          <cell r="D327">
            <v>0</v>
          </cell>
        </row>
        <row r="328">
          <cell r="C328" t="str">
            <v>Utah St.</v>
          </cell>
          <cell r="D328">
            <v>0</v>
          </cell>
        </row>
        <row r="329">
          <cell r="C329" t="str">
            <v>Utah Valley</v>
          </cell>
          <cell r="D329">
            <v>0</v>
          </cell>
        </row>
        <row r="330">
          <cell r="C330" t="str">
            <v>Utah</v>
          </cell>
          <cell r="D330">
            <v>0</v>
          </cell>
        </row>
        <row r="331">
          <cell r="C331" t="str">
            <v>Valparaiso</v>
          </cell>
          <cell r="D331">
            <v>0</v>
          </cell>
        </row>
        <row r="332">
          <cell r="C332" t="str">
            <v>Vanderbilt</v>
          </cell>
          <cell r="D332">
            <v>0</v>
          </cell>
        </row>
        <row r="333">
          <cell r="C333" t="str">
            <v>Vermont</v>
          </cell>
          <cell r="D333">
            <v>0</v>
          </cell>
        </row>
        <row r="334">
          <cell r="C334" t="str">
            <v>Villanova</v>
          </cell>
          <cell r="D334">
            <v>0</v>
          </cell>
        </row>
        <row r="335">
          <cell r="C335" t="str">
            <v>VCU</v>
          </cell>
          <cell r="D335">
            <v>0</v>
          </cell>
        </row>
        <row r="336">
          <cell r="C336" t="str">
            <v>VMI</v>
          </cell>
          <cell r="D336">
            <v>0</v>
          </cell>
        </row>
        <row r="337">
          <cell r="C337" t="str">
            <v>Virginia Tech</v>
          </cell>
          <cell r="D337">
            <v>0</v>
          </cell>
        </row>
        <row r="338">
          <cell r="C338" t="str">
            <v>Virginia</v>
          </cell>
          <cell r="D338">
            <v>0</v>
          </cell>
        </row>
        <row r="339">
          <cell r="C339" t="str">
            <v>Wagner</v>
          </cell>
          <cell r="D339">
            <v>0</v>
          </cell>
        </row>
        <row r="340">
          <cell r="C340" t="str">
            <v>Wake Forest</v>
          </cell>
          <cell r="D340">
            <v>0</v>
          </cell>
        </row>
        <row r="341">
          <cell r="C341" t="str">
            <v>Washington St.</v>
          </cell>
          <cell r="D341">
            <v>0</v>
          </cell>
        </row>
        <row r="342">
          <cell r="C342" t="str">
            <v>Washington</v>
          </cell>
          <cell r="D342">
            <v>0</v>
          </cell>
        </row>
        <row r="343">
          <cell r="C343" t="str">
            <v>Weber St.</v>
          </cell>
          <cell r="D343">
            <v>0</v>
          </cell>
        </row>
        <row r="344">
          <cell r="C344" t="str">
            <v>West Virginia</v>
          </cell>
          <cell r="D344">
            <v>0</v>
          </cell>
        </row>
        <row r="345">
          <cell r="C345" t="str">
            <v>Western Carolina</v>
          </cell>
          <cell r="D345">
            <v>0</v>
          </cell>
        </row>
        <row r="346">
          <cell r="C346" t="str">
            <v>Western Illinois</v>
          </cell>
          <cell r="D346">
            <v>0</v>
          </cell>
        </row>
        <row r="347">
          <cell r="C347" t="str">
            <v>Western Kentucky</v>
          </cell>
          <cell r="D347">
            <v>0</v>
          </cell>
        </row>
        <row r="348">
          <cell r="C348" t="str">
            <v>Western Michigan</v>
          </cell>
          <cell r="D348">
            <v>0</v>
          </cell>
        </row>
        <row r="349">
          <cell r="C349" t="str">
            <v>Wichita St.</v>
          </cell>
          <cell r="D349">
            <v>0</v>
          </cell>
        </row>
        <row r="350">
          <cell r="C350" t="str">
            <v>William &amp; Mary</v>
          </cell>
          <cell r="D350">
            <v>0</v>
          </cell>
        </row>
        <row r="351">
          <cell r="C351" t="str">
            <v>Winthrop</v>
          </cell>
          <cell r="D351">
            <v>0</v>
          </cell>
        </row>
        <row r="352">
          <cell r="C352" t="str">
            <v>Wisconsin</v>
          </cell>
          <cell r="D352">
            <v>0</v>
          </cell>
        </row>
        <row r="353">
          <cell r="C353" t="str">
            <v>Wofford</v>
          </cell>
          <cell r="D353">
            <v>0</v>
          </cell>
        </row>
        <row r="354">
          <cell r="C354" t="str">
            <v>Wright St.</v>
          </cell>
          <cell r="D354">
            <v>0</v>
          </cell>
        </row>
        <row r="355">
          <cell r="C355" t="str">
            <v>Wyoming</v>
          </cell>
          <cell r="D355">
            <v>0</v>
          </cell>
        </row>
        <row r="356">
          <cell r="C356" t="str">
            <v>Xavier</v>
          </cell>
          <cell r="D356">
            <v>0</v>
          </cell>
        </row>
        <row r="357">
          <cell r="C357" t="str">
            <v>Yale</v>
          </cell>
          <cell r="D357">
            <v>0.15476067936181159</v>
          </cell>
        </row>
        <row r="358">
          <cell r="C358" t="str">
            <v>Youngstown St.</v>
          </cell>
          <cell r="D358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C2">
            <v>0</v>
          </cell>
          <cell r="D2">
            <v>-11</v>
          </cell>
          <cell r="E2">
            <v>0</v>
          </cell>
          <cell r="F2">
            <v>11</v>
          </cell>
          <cell r="G2">
            <v>1.91</v>
          </cell>
          <cell r="H2">
            <v>1.91</v>
          </cell>
          <cell r="I2" t="e">
            <v>#N/A</v>
          </cell>
          <cell r="J2" t="e">
            <v>#N/A</v>
          </cell>
          <cell r="K2" t="e">
            <v>#N/A</v>
          </cell>
          <cell r="L2" t="e">
            <v>#N/A</v>
          </cell>
        </row>
        <row r="3">
          <cell r="C3" t="str">
            <v>Ohio St.</v>
          </cell>
          <cell r="D3">
            <v>-3</v>
          </cell>
          <cell r="E3" t="str">
            <v>Illinois</v>
          </cell>
          <cell r="F3" t="str">
            <v>+3</v>
          </cell>
          <cell r="G3">
            <v>1.91</v>
          </cell>
          <cell r="H3">
            <v>1.91</v>
          </cell>
          <cell r="I3">
            <v>0.34849032361022758</v>
          </cell>
          <cell r="J3">
            <v>0.65150967638977231</v>
          </cell>
          <cell r="K3">
            <v>-27.559078178939458</v>
          </cell>
          <cell r="L3">
            <v>20.141495761357007</v>
          </cell>
        </row>
        <row r="4">
          <cell r="C4" t="str">
            <v>Memphis</v>
          </cell>
          <cell r="D4">
            <v>-5</v>
          </cell>
          <cell r="E4" t="str">
            <v>Houston</v>
          </cell>
          <cell r="F4">
            <v>5</v>
          </cell>
          <cell r="G4">
            <v>1.91</v>
          </cell>
          <cell r="H4">
            <v>1.91</v>
          </cell>
          <cell r="I4">
            <v>0.26734588289697514</v>
          </cell>
          <cell r="J4">
            <v>0.73265411710302486</v>
          </cell>
          <cell r="K4">
            <v>-40.332639862646502</v>
          </cell>
          <cell r="L4">
            <v>32.915057445064079</v>
          </cell>
        </row>
        <row r="5">
          <cell r="C5" t="str">
            <v>Florida</v>
          </cell>
          <cell r="D5">
            <v>3</v>
          </cell>
          <cell r="E5" t="str">
            <v>Tennessee</v>
          </cell>
          <cell r="F5">
            <v>-3</v>
          </cell>
          <cell r="G5">
            <v>1.91</v>
          </cell>
          <cell r="H5">
            <v>1.91</v>
          </cell>
          <cell r="I5">
            <v>0.39031994033522088</v>
          </cell>
          <cell r="J5">
            <v>0.60968005966477901</v>
          </cell>
          <cell r="K5">
            <v>-20.974361040636939</v>
          </cell>
          <cell r="L5">
            <v>13.556778623054496</v>
          </cell>
        </row>
        <row r="6">
          <cell r="C6" t="str">
            <v>Wisconsin</v>
          </cell>
          <cell r="D6">
            <v>7</v>
          </cell>
          <cell r="E6" t="str">
            <v>Iowa</v>
          </cell>
          <cell r="F6">
            <v>-3.4</v>
          </cell>
          <cell r="G6">
            <v>1.91</v>
          </cell>
          <cell r="H6">
            <v>1.91</v>
          </cell>
          <cell r="I6">
            <v>0.56157323166981044</v>
          </cell>
          <cell r="J6">
            <v>0.43842676833018962</v>
          </cell>
          <cell r="K6">
            <v>5.9839180623080601</v>
          </cell>
          <cell r="L6">
            <v>-13.401500479890485</v>
          </cell>
        </row>
        <row r="7">
          <cell r="C7" t="str">
            <v>Cincinnati</v>
          </cell>
          <cell r="D7">
            <v>-3</v>
          </cell>
          <cell r="E7" t="str">
            <v>East Carolina</v>
          </cell>
          <cell r="F7" t="str">
            <v>+3</v>
          </cell>
          <cell r="G7">
            <v>1.91</v>
          </cell>
          <cell r="H7">
            <v>1.91</v>
          </cell>
          <cell r="I7">
            <v>0.56722160483516826</v>
          </cell>
          <cell r="J7">
            <v>0.43277839516483185</v>
          </cell>
          <cell r="K7">
            <v>6.8730713105910528</v>
          </cell>
          <cell r="L7">
            <v>-14.290653728173451</v>
          </cell>
        </row>
        <row r="8">
          <cell r="C8" t="str">
            <v>North Alabama</v>
          </cell>
          <cell r="D8" t="str">
            <v>+2.5</v>
          </cell>
          <cell r="E8" t="str">
            <v>Liberty</v>
          </cell>
          <cell r="F8">
            <v>-2.5</v>
          </cell>
          <cell r="G8">
            <v>1.91</v>
          </cell>
          <cell r="H8">
            <v>1.91</v>
          </cell>
          <cell r="I8">
            <v>0.2658912885701547</v>
          </cell>
          <cell r="J8">
            <v>0.73410871142984535</v>
          </cell>
          <cell r="K8">
            <v>-40.561618584972905</v>
          </cell>
          <cell r="L8">
            <v>33.144036167390489</v>
          </cell>
        </row>
        <row r="9">
          <cell r="C9" t="str">
            <v>Drake</v>
          </cell>
          <cell r="D9">
            <v>7.5</v>
          </cell>
          <cell r="E9" t="str">
            <v>Loyola Chicago</v>
          </cell>
          <cell r="F9">
            <v>-16.5</v>
          </cell>
          <cell r="G9">
            <v>1.91</v>
          </cell>
          <cell r="H9">
            <v>1.91</v>
          </cell>
          <cell r="I9">
            <v>0.56380920867382922</v>
          </cell>
          <cell r="J9">
            <v>0.43619079132617072</v>
          </cell>
          <cell r="K9">
            <v>6.3359001566220199</v>
          </cell>
          <cell r="L9">
            <v>-13.753482574204444</v>
          </cell>
        </row>
        <row r="10">
          <cell r="C10" t="str">
            <v>Elon</v>
          </cell>
          <cell r="D10" t="str">
            <v>+6</v>
          </cell>
          <cell r="E10" t="str">
            <v>James Madison</v>
          </cell>
          <cell r="F10">
            <v>-6</v>
          </cell>
          <cell r="G10">
            <v>1.91</v>
          </cell>
          <cell r="H10">
            <v>1.91</v>
          </cell>
          <cell r="I10">
            <v>0.61062524717721878</v>
          </cell>
          <cell r="J10">
            <v>0.38937475282278128</v>
          </cell>
          <cell r="K10">
            <v>13.70556775619405</v>
          </cell>
          <cell r="L10">
            <v>-21.123150173776466</v>
          </cell>
        </row>
        <row r="11">
          <cell r="C11" t="str">
            <v>Texas Tech</v>
          </cell>
          <cell r="D11" t="str">
            <v>+3.5</v>
          </cell>
          <cell r="E11" t="str">
            <v>Baylor</v>
          </cell>
          <cell r="F11">
            <v>-3.5</v>
          </cell>
          <cell r="G11">
            <v>1.91</v>
          </cell>
          <cell r="H11">
            <v>1.91</v>
          </cell>
          <cell r="I11">
            <v>0.63875640192393079</v>
          </cell>
          <cell r="J11">
            <v>0.36124359807606926</v>
          </cell>
          <cell r="K11">
            <v>18.133906127036362</v>
          </cell>
          <cell r="L11">
            <v>-25.551488544618778</v>
          </cell>
        </row>
        <row r="12">
          <cell r="C12" t="str">
            <v>Michigan</v>
          </cell>
          <cell r="D12">
            <v>-8</v>
          </cell>
          <cell r="E12" t="str">
            <v>Michigan St.</v>
          </cell>
          <cell r="F12">
            <v>8</v>
          </cell>
          <cell r="G12">
            <v>1.91</v>
          </cell>
          <cell r="H12">
            <v>1.91</v>
          </cell>
          <cell r="I12">
            <v>0.31838994864086317</v>
          </cell>
          <cell r="J12">
            <v>0.68161005135913688</v>
          </cell>
          <cell r="K12">
            <v>-32.297406436479513</v>
          </cell>
          <cell r="L12">
            <v>24.879824018897089</v>
          </cell>
        </row>
        <row r="13">
          <cell r="C13" t="str">
            <v>East Tennessee St.</v>
          </cell>
          <cell r="D13">
            <v>4</v>
          </cell>
          <cell r="E13" t="str">
            <v>UNC Greensboro</v>
          </cell>
          <cell r="F13">
            <v>-4</v>
          </cell>
          <cell r="G13">
            <v>1.91</v>
          </cell>
          <cell r="H13">
            <v>1.91</v>
          </cell>
          <cell r="I13">
            <v>0.59791695856771598</v>
          </cell>
          <cell r="J13">
            <v>0.40208304143228402</v>
          </cell>
          <cell r="K13">
            <v>11.705059686621226</v>
          </cell>
          <cell r="L13">
            <v>-19.122642104203653</v>
          </cell>
        </row>
        <row r="14">
          <cell r="C14" t="str">
            <v>William &amp; Mary</v>
          </cell>
          <cell r="D14" t="str">
            <v>+3</v>
          </cell>
          <cell r="E14" t="str">
            <v>Northeastern</v>
          </cell>
          <cell r="F14">
            <v>-3</v>
          </cell>
          <cell r="G14">
            <v>1.91</v>
          </cell>
          <cell r="H14">
            <v>1.91</v>
          </cell>
          <cell r="I14">
            <v>0.40329891751295749</v>
          </cell>
          <cell r="J14">
            <v>0.59670108248704246</v>
          </cell>
          <cell r="K14">
            <v>-18.931241831064668</v>
          </cell>
          <cell r="L14">
            <v>11.513659413482223</v>
          </cell>
        </row>
        <row r="15">
          <cell r="C15" t="str">
            <v>Louisiana</v>
          </cell>
          <cell r="D15">
            <v>3</v>
          </cell>
          <cell r="E15" t="str">
            <v>Georgia St.</v>
          </cell>
          <cell r="F15">
            <v>-3</v>
          </cell>
          <cell r="G15">
            <v>1.91</v>
          </cell>
          <cell r="H15">
            <v>1.91</v>
          </cell>
          <cell r="I15">
            <v>0.55466041351916973</v>
          </cell>
          <cell r="J15">
            <v>0.44533958648083027</v>
          </cell>
          <cell r="K15">
            <v>4.8957189413418263</v>
          </cell>
          <cell r="L15">
            <v>-12.313301358924249</v>
          </cell>
        </row>
        <row r="16">
          <cell r="C16" t="str">
            <v>North Dakota</v>
          </cell>
          <cell r="D16" t="str">
            <v>+4</v>
          </cell>
          <cell r="E16" t="str">
            <v>Oral Roberts</v>
          </cell>
          <cell r="F16">
            <v>-11.5</v>
          </cell>
          <cell r="G16">
            <v>1.91</v>
          </cell>
          <cell r="H16">
            <v>1.91</v>
          </cell>
          <cell r="I16">
            <v>0.2638722634205094</v>
          </cell>
          <cell r="J16">
            <v>0.7361277365794906</v>
          </cell>
          <cell r="K16">
            <v>-40.879448642870372</v>
          </cell>
          <cell r="L16">
            <v>33.461866225287935</v>
          </cell>
        </row>
        <row r="17">
          <cell r="C17" t="str">
            <v>Texas</v>
          </cell>
          <cell r="D17" t="str">
            <v>+2</v>
          </cell>
          <cell r="E17" t="str">
            <v>TCU</v>
          </cell>
          <cell r="F17">
            <v>-2</v>
          </cell>
          <cell r="G17">
            <v>1.91</v>
          </cell>
          <cell r="H17">
            <v>1.91</v>
          </cell>
          <cell r="I17">
            <v>0.64980685278688011</v>
          </cell>
          <cell r="J17">
            <v>0.35019314721311978</v>
          </cell>
          <cell r="K17">
            <v>19.87344138650613</v>
          </cell>
          <cell r="L17">
            <v>-27.291023804088571</v>
          </cell>
        </row>
        <row r="18">
          <cell r="C18" t="str">
            <v>Penn St.</v>
          </cell>
          <cell r="D18" t="str">
            <v>+2.5</v>
          </cell>
          <cell r="E18" t="str">
            <v>Maryland</v>
          </cell>
          <cell r="F18">
            <v>0</v>
          </cell>
          <cell r="G18">
            <v>1.91</v>
          </cell>
          <cell r="H18">
            <v>1.91</v>
          </cell>
          <cell r="I18">
            <v>0.56668760438877597</v>
          </cell>
          <cell r="J18">
            <v>0.43331239561122398</v>
          </cell>
          <cell r="K18">
            <v>6.7890102513100521</v>
          </cell>
          <cell r="L18">
            <v>-14.206592668892496</v>
          </cell>
        </row>
        <row r="19">
          <cell r="C19" t="str">
            <v>Mercer</v>
          </cell>
          <cell r="D19">
            <v>9</v>
          </cell>
          <cell r="E19" t="str">
            <v>VMI</v>
          </cell>
          <cell r="F19">
            <v>-9</v>
          </cell>
          <cell r="G19">
            <v>1.91</v>
          </cell>
          <cell r="H19">
            <v>1.91</v>
          </cell>
          <cell r="I19">
            <v>0.66566307340159891</v>
          </cell>
          <cell r="J19">
            <v>0.33433692659840103</v>
          </cell>
          <cell r="K19">
            <v>22.369489301954992</v>
          </cell>
          <cell r="L19">
            <v>-29.787071719537423</v>
          </cell>
        </row>
        <row r="20">
          <cell r="C20" t="str">
            <v>Oregon</v>
          </cell>
          <cell r="D20" t="str">
            <v>+8</v>
          </cell>
          <cell r="E20" t="str">
            <v>Oregon St.</v>
          </cell>
          <cell r="F20">
            <v>-8</v>
          </cell>
          <cell r="G20">
            <v>1.91</v>
          </cell>
          <cell r="H20">
            <v>1.91</v>
          </cell>
          <cell r="I20">
            <v>0.85894003582448331</v>
          </cell>
          <cell r="J20">
            <v>0.14105996417551678</v>
          </cell>
          <cell r="K20">
            <v>52.79468146357938</v>
          </cell>
          <cell r="L20">
            <v>-60.212263881161789</v>
          </cell>
        </row>
        <row r="21">
          <cell r="C21" t="str">
            <v>Appalachian St.</v>
          </cell>
          <cell r="D21">
            <v>-1</v>
          </cell>
          <cell r="E21" t="str">
            <v>Coastal Carolina</v>
          </cell>
          <cell r="F21" t="str">
            <v>+1</v>
          </cell>
          <cell r="G21">
            <v>1.91</v>
          </cell>
          <cell r="H21">
            <v>1.91</v>
          </cell>
          <cell r="I21">
            <v>0.4767808330420244</v>
          </cell>
          <cell r="J21">
            <v>0.52321916695797555</v>
          </cell>
          <cell r="K21">
            <v>-7.36389633706594</v>
          </cell>
          <cell r="L21">
            <v>-5.3686080516494254E-2</v>
          </cell>
        </row>
        <row r="22">
          <cell r="C22" t="str">
            <v>Drexel</v>
          </cell>
          <cell r="D22" t="str">
            <v>+2.5</v>
          </cell>
          <cell r="E22" t="str">
            <v>Charleston</v>
          </cell>
          <cell r="F22">
            <v>-2.5</v>
          </cell>
          <cell r="G22">
            <v>1.91</v>
          </cell>
          <cell r="H22">
            <v>1.91</v>
          </cell>
          <cell r="I22">
            <v>0.55098741421820874</v>
          </cell>
          <cell r="J22">
            <v>0.44901258578179132</v>
          </cell>
          <cell r="K22">
            <v>4.3175242711630828</v>
          </cell>
          <cell r="L22">
            <v>-11.735106688745491</v>
          </cell>
        </row>
        <row r="23">
          <cell r="C23" t="str">
            <v>UMKC</v>
          </cell>
          <cell r="D23" t="str">
            <v>+7</v>
          </cell>
          <cell r="E23" t="str">
            <v>North Dakota St.</v>
          </cell>
          <cell r="F23">
            <v>-7</v>
          </cell>
          <cell r="G23">
            <v>1.91</v>
          </cell>
          <cell r="H23">
            <v>1.91</v>
          </cell>
          <cell r="I23">
            <v>0.59287652283742553</v>
          </cell>
          <cell r="J23">
            <v>0.40712347716257452</v>
          </cell>
          <cell r="K23">
            <v>10.911606479627704</v>
          </cell>
          <cell r="L23">
            <v>-18.32918889721012</v>
          </cell>
        </row>
        <row r="24">
          <cell r="C24" t="str">
            <v>Campbell</v>
          </cell>
          <cell r="D24">
            <v>-3.5</v>
          </cell>
          <cell r="E24" t="str">
            <v>Winthrop</v>
          </cell>
          <cell r="F24" t="str">
            <v>+3.5</v>
          </cell>
          <cell r="G24">
            <v>1.91</v>
          </cell>
          <cell r="H24">
            <v>1.91</v>
          </cell>
          <cell r="I24">
            <v>0.3355058436717846</v>
          </cell>
          <cell r="J24">
            <v>0.6644941563282154</v>
          </cell>
          <cell r="K24">
            <v>-29.603063619798746</v>
          </cell>
          <cell r="L24">
            <v>22.18548120221633</v>
          </cell>
        </row>
        <row r="25">
          <cell r="C25" t="str">
            <v>Miami FL</v>
          </cell>
          <cell r="D25" t="str">
            <v>+6.5</v>
          </cell>
          <cell r="E25" t="str">
            <v>Notre Dame</v>
          </cell>
          <cell r="F25">
            <v>-6.5</v>
          </cell>
          <cell r="G25">
            <v>1.91</v>
          </cell>
          <cell r="H25">
            <v>1.91</v>
          </cell>
          <cell r="I25">
            <v>0.62789665984737475</v>
          </cell>
          <cell r="J25">
            <v>0.37210334015262519</v>
          </cell>
          <cell r="K25">
            <v>16.424391783666401</v>
          </cell>
          <cell r="L25">
            <v>-23.841974201248846</v>
          </cell>
        </row>
        <row r="26">
          <cell r="C26" t="str">
            <v>Minnesota</v>
          </cell>
          <cell r="D26" t="str">
            <v>+2.5</v>
          </cell>
          <cell r="E26" t="str">
            <v>Maryland</v>
          </cell>
          <cell r="F26">
            <v>-2.5</v>
          </cell>
          <cell r="G26">
            <v>1.91</v>
          </cell>
          <cell r="H26">
            <v>1.91</v>
          </cell>
          <cell r="I26">
            <v>0.48278294484430889</v>
          </cell>
          <cell r="J26">
            <v>0.51721705515569116</v>
          </cell>
          <cell r="K26">
            <v>-6.4190584077502777</v>
          </cell>
          <cell r="L26">
            <v>-0.99852400983213774</v>
          </cell>
        </row>
        <row r="27">
          <cell r="C27" t="str">
            <v>Valparaiso</v>
          </cell>
          <cell r="D27">
            <v>5.5</v>
          </cell>
          <cell r="E27" t="str">
            <v>Northern Iowa</v>
          </cell>
          <cell r="F27">
            <v>-5.5</v>
          </cell>
          <cell r="G27">
            <v>1.91</v>
          </cell>
          <cell r="H27">
            <v>1.91</v>
          </cell>
          <cell r="I27">
            <v>0.45988771154685437</v>
          </cell>
          <cell r="J27">
            <v>0.54011228845314574</v>
          </cell>
          <cell r="K27">
            <v>-10.023170682322103</v>
          </cell>
          <cell r="L27">
            <v>2.605588264739704</v>
          </cell>
        </row>
        <row r="28">
          <cell r="C28" t="str">
            <v>Oregon St.</v>
          </cell>
          <cell r="D28">
            <v>-6.5</v>
          </cell>
          <cell r="E28" t="str">
            <v>Arizona St.</v>
          </cell>
          <cell r="F28" t="str">
            <v>+6.5</v>
          </cell>
          <cell r="G28">
            <v>1.91</v>
          </cell>
          <cell r="H28">
            <v>1.91</v>
          </cell>
          <cell r="I28">
            <v>0.1636842397259895</v>
          </cell>
          <cell r="J28">
            <v>0.83631576027401056</v>
          </cell>
          <cell r="K28">
            <v>-56.650805120057157</v>
          </cell>
          <cell r="L28">
            <v>49.233222702474741</v>
          </cell>
        </row>
        <row r="29">
          <cell r="C29" t="str">
            <v>Cal St. Northridge</v>
          </cell>
          <cell r="D29" t="str">
            <v>+2</v>
          </cell>
          <cell r="E29" t="str">
            <v>Cal St. Fullerton</v>
          </cell>
          <cell r="F29">
            <v>-2</v>
          </cell>
          <cell r="G29">
            <v>1.91</v>
          </cell>
          <cell r="H29">
            <v>1.91</v>
          </cell>
          <cell r="I29">
            <v>0.25863362696368158</v>
          </cell>
          <cell r="J29">
            <v>0.74136637303631847</v>
          </cell>
          <cell r="K29">
            <v>-41.704102129068815</v>
          </cell>
          <cell r="L29">
            <v>34.286519711486406</v>
          </cell>
        </row>
        <row r="30">
          <cell r="C30" t="str">
            <v>Maryland</v>
          </cell>
          <cell r="D30" t="str">
            <v>+10.5</v>
          </cell>
          <cell r="E30" t="str">
            <v>Illinois</v>
          </cell>
          <cell r="F30">
            <v>-9.5</v>
          </cell>
          <cell r="G30">
            <v>1.91</v>
          </cell>
          <cell r="H30">
            <v>1.91</v>
          </cell>
          <cell r="I30">
            <v>0.4665736997410691</v>
          </cell>
          <cell r="J30">
            <v>0.5334263002589309</v>
          </cell>
          <cell r="K30">
            <v>-8.9706785847163264</v>
          </cell>
          <cell r="L30">
            <v>1.553096167133901</v>
          </cell>
        </row>
        <row r="31">
          <cell r="C31" t="str">
            <v>St. John's</v>
          </cell>
          <cell r="D31" t="str">
            <v>+1</v>
          </cell>
          <cell r="E31" t="str">
            <v>Georgetown</v>
          </cell>
          <cell r="F31">
            <v>-1</v>
          </cell>
          <cell r="G31">
            <v>1.91</v>
          </cell>
          <cell r="H31">
            <v>1.91</v>
          </cell>
          <cell r="I31">
            <v>0.7402628143496871</v>
          </cell>
          <cell r="J31">
            <v>0.25973718565031284</v>
          </cell>
          <cell r="K31">
            <v>34.112800170980961</v>
          </cell>
          <cell r="L31">
            <v>-41.530382588563398</v>
          </cell>
        </row>
        <row r="32">
          <cell r="C32" t="str">
            <v>Northeastern</v>
          </cell>
          <cell r="D32" t="str">
            <v>+10</v>
          </cell>
          <cell r="E32" t="str">
            <v>Old Dominion</v>
          </cell>
          <cell r="F32">
            <v>-10</v>
          </cell>
          <cell r="G32">
            <v>1.91</v>
          </cell>
          <cell r="H32">
            <v>1.91</v>
          </cell>
          <cell r="I32">
            <v>0.66564762720534409</v>
          </cell>
          <cell r="J32">
            <v>0.33435237279465596</v>
          </cell>
          <cell r="K32">
            <v>22.36705779908301</v>
          </cell>
          <cell r="L32">
            <v>-29.784640216665423</v>
          </cell>
        </row>
        <row r="33">
          <cell r="C33" t="str">
            <v>Ohio</v>
          </cell>
          <cell r="D33" t="str">
            <v>+2.5</v>
          </cell>
          <cell r="E33" t="str">
            <v>Marshall</v>
          </cell>
          <cell r="F33">
            <v>-2.5</v>
          </cell>
          <cell r="G33">
            <v>1.91</v>
          </cell>
          <cell r="H33">
            <v>1.91</v>
          </cell>
          <cell r="I33">
            <v>0.71423775816244817</v>
          </cell>
          <cell r="J33">
            <v>0.28576224183755183</v>
          </cell>
          <cell r="K33">
            <v>30.015998743704063</v>
          </cell>
          <cell r="L33">
            <v>-37.43358116128649</v>
          </cell>
        </row>
        <row r="34">
          <cell r="C34" t="str">
            <v>New Mexico</v>
          </cell>
          <cell r="D34" t="str">
            <v>+2.5</v>
          </cell>
          <cell r="E34" t="str">
            <v>Rice</v>
          </cell>
          <cell r="F34">
            <v>-2.5</v>
          </cell>
          <cell r="G34">
            <v>1.91</v>
          </cell>
          <cell r="H34">
            <v>1.91</v>
          </cell>
          <cell r="I34">
            <v>0.65125177267072187</v>
          </cell>
          <cell r="J34">
            <v>0.34874822732927802</v>
          </cell>
          <cell r="K34">
            <v>20.100897181407586</v>
          </cell>
          <cell r="L34">
            <v>-27.518479598990037</v>
          </cell>
        </row>
        <row r="35">
          <cell r="C35" t="str">
            <v>Seton Hall</v>
          </cell>
          <cell r="D35" t="str">
            <v>+9</v>
          </cell>
          <cell r="E35" t="str">
            <v>Penn St.</v>
          </cell>
          <cell r="F35">
            <v>-9</v>
          </cell>
          <cell r="G35">
            <v>1.91</v>
          </cell>
          <cell r="H35">
            <v>1.91</v>
          </cell>
          <cell r="I35">
            <v>0.73756900849439777</v>
          </cell>
          <cell r="J35">
            <v>0.26243099150560223</v>
          </cell>
          <cell r="K35">
            <v>33.688747765738988</v>
          </cell>
          <cell r="L35">
            <v>-41.106330183321411</v>
          </cell>
        </row>
        <row r="36">
          <cell r="C36" t="str">
            <v>California</v>
          </cell>
          <cell r="D36" t="str">
            <v>+9</v>
          </cell>
          <cell r="E36" t="str">
            <v>UCLA</v>
          </cell>
          <cell r="F36">
            <v>-9</v>
          </cell>
          <cell r="G36">
            <v>1.91</v>
          </cell>
          <cell r="H36">
            <v>1.91</v>
          </cell>
          <cell r="I36">
            <v>0.36686770083514847</v>
          </cell>
          <cell r="J36">
            <v>0.63313229916485148</v>
          </cell>
          <cell r="K36">
            <v>-24.666155885016465</v>
          </cell>
          <cell r="L36">
            <v>17.248573467434031</v>
          </cell>
        </row>
        <row r="37">
          <cell r="C37" t="str">
            <v>South Dakota St.</v>
          </cell>
          <cell r="D37" t="str">
            <v>+9</v>
          </cell>
          <cell r="E37" t="str">
            <v>Drake</v>
          </cell>
          <cell r="F37">
            <v>-9</v>
          </cell>
          <cell r="G37">
            <v>1.91</v>
          </cell>
          <cell r="H37">
            <v>1.91</v>
          </cell>
          <cell r="I37">
            <v>0.71002767823109547</v>
          </cell>
          <cell r="J37">
            <v>0.28997232176890458</v>
          </cell>
          <cell r="K37">
            <v>29.353258139125746</v>
          </cell>
          <cell r="L37">
            <v>-36.770840556708166</v>
          </cell>
        </row>
        <row r="38">
          <cell r="C38" t="str">
            <v>North Dakota St.</v>
          </cell>
          <cell r="D38" t="str">
            <v>+6.5</v>
          </cell>
          <cell r="E38" t="str">
            <v>Louisiana</v>
          </cell>
          <cell r="F38">
            <v>-6.5</v>
          </cell>
          <cell r="G38">
            <v>1.91</v>
          </cell>
          <cell r="H38">
            <v>1.91</v>
          </cell>
          <cell r="I38">
            <v>0.70685558389134784</v>
          </cell>
          <cell r="J38">
            <v>0.29314441610865211</v>
          </cell>
          <cell r="K38">
            <v>28.853914716962169</v>
          </cell>
          <cell r="L38">
            <v>-36.271497134544603</v>
          </cell>
        </row>
        <row r="39">
          <cell r="C39" t="str">
            <v>Arkansas</v>
          </cell>
          <cell r="D39" t="str">
            <v>+6.5</v>
          </cell>
          <cell r="E39" t="str">
            <v>Louisiana</v>
          </cell>
          <cell r="F39">
            <v>-6.5</v>
          </cell>
          <cell r="G39">
            <v>1.91</v>
          </cell>
          <cell r="H39">
            <v>1.91</v>
          </cell>
          <cell r="I39">
            <v>0.8849004469650501</v>
          </cell>
          <cell r="J39">
            <v>0.11509955303494987</v>
          </cell>
          <cell r="K39">
            <v>56.881306623893877</v>
          </cell>
          <cell r="L39">
            <v>-64.298889041476301</v>
          </cell>
        </row>
        <row r="40">
          <cell r="C40" t="str">
            <v>Harvard</v>
          </cell>
          <cell r="D40" t="str">
            <v>+6.5</v>
          </cell>
          <cell r="E40" t="str">
            <v>Louisiana</v>
          </cell>
          <cell r="F40">
            <v>-6.5</v>
          </cell>
          <cell r="G40">
            <v>1.91</v>
          </cell>
          <cell r="H40">
            <v>1.91</v>
          </cell>
          <cell r="I40">
            <v>0.59631329003377775</v>
          </cell>
          <cell r="J40">
            <v>0.4036867099662223</v>
          </cell>
          <cell r="K40">
            <v>11.452614063009515</v>
          </cell>
          <cell r="L40">
            <v>-18.870196480591929</v>
          </cell>
        </row>
        <row r="41">
          <cell r="C41" t="str">
            <v>UC Santa Barbara</v>
          </cell>
          <cell r="D41" t="str">
            <v>+6</v>
          </cell>
          <cell r="E41" t="str">
            <v>Missouri</v>
          </cell>
          <cell r="F41">
            <v>-6</v>
          </cell>
          <cell r="G41">
            <v>1.91</v>
          </cell>
          <cell r="H41">
            <v>1.91</v>
          </cell>
          <cell r="I41">
            <v>0.66201641939068978</v>
          </cell>
          <cell r="J41">
            <v>0.33798358060931027</v>
          </cell>
          <cell r="K41">
            <v>21.795441843644291</v>
          </cell>
          <cell r="L41">
            <v>-29.213024261226714</v>
          </cell>
        </row>
        <row r="42">
          <cell r="C42" t="str">
            <v>Tulsa</v>
          </cell>
          <cell r="D42" t="str">
            <v>+6</v>
          </cell>
          <cell r="E42" t="str">
            <v>Missouri</v>
          </cell>
          <cell r="F42">
            <v>-6</v>
          </cell>
          <cell r="G42">
            <v>1.91</v>
          </cell>
          <cell r="H42">
            <v>1.91</v>
          </cell>
          <cell r="I42">
            <v>0.60069681707990474</v>
          </cell>
          <cell r="J42">
            <v>0.39930318292009537</v>
          </cell>
          <cell r="K42">
            <v>12.142658293072921</v>
          </cell>
          <cell r="L42">
            <v>-19.560240710655322</v>
          </cell>
        </row>
        <row r="43">
          <cell r="C43" t="str">
            <v>North Dakota</v>
          </cell>
          <cell r="D43" t="str">
            <v>+6</v>
          </cell>
          <cell r="E43" t="str">
            <v>Missouri</v>
          </cell>
          <cell r="F43">
            <v>-6</v>
          </cell>
          <cell r="G43">
            <v>1.91</v>
          </cell>
          <cell r="H43">
            <v>1.91</v>
          </cell>
          <cell r="I43">
            <v>0.28745196854062344</v>
          </cell>
          <cell r="J43">
            <v>0.71254803145937651</v>
          </cell>
          <cell r="K43">
            <v>-37.16758846874253</v>
          </cell>
          <cell r="L43">
            <v>29.750006051160092</v>
          </cell>
        </row>
        <row r="44">
          <cell r="C44" t="str">
            <v>Maryland Eastern Shore</v>
          </cell>
          <cell r="D44" t="str">
            <v>+12.5</v>
          </cell>
          <cell r="E44" t="str">
            <v>Memphis</v>
          </cell>
          <cell r="F44">
            <v>-12</v>
          </cell>
          <cell r="G44">
            <v>1.91</v>
          </cell>
          <cell r="H44">
            <v>1.91</v>
          </cell>
          <cell r="I44">
            <v>0.29297767040835437</v>
          </cell>
          <cell r="J44">
            <v>0.70702232959164557</v>
          </cell>
          <cell r="K44">
            <v>-36.297745839564008</v>
          </cell>
          <cell r="L44">
            <v>28.880163421981571</v>
          </cell>
        </row>
        <row r="45">
          <cell r="C45" t="str">
            <v>Boston University</v>
          </cell>
          <cell r="D45" t="str">
            <v>+12.5</v>
          </cell>
          <cell r="E45" t="str">
            <v>Memphis</v>
          </cell>
          <cell r="F45">
            <v>-12</v>
          </cell>
          <cell r="G45">
            <v>1.91</v>
          </cell>
          <cell r="H45">
            <v>1.91</v>
          </cell>
          <cell r="I45">
            <v>0.43219930613677116</v>
          </cell>
          <cell r="J45">
            <v>0.56780069386322873</v>
          </cell>
          <cell r="K45">
            <v>-14.381812522975313</v>
          </cell>
          <cell r="L45">
            <v>6.9642301053928781</v>
          </cell>
        </row>
        <row r="46">
          <cell r="C46" t="str">
            <v>Richmond</v>
          </cell>
          <cell r="D46" t="str">
            <v>+12.5</v>
          </cell>
          <cell r="E46" t="str">
            <v>Memphis</v>
          </cell>
          <cell r="F46">
            <v>-12</v>
          </cell>
          <cell r="G46">
            <v>1.91</v>
          </cell>
          <cell r="H46">
            <v>1.91</v>
          </cell>
          <cell r="I46">
            <v>0.63658024519838052</v>
          </cell>
          <cell r="J46">
            <v>0.36341975480161937</v>
          </cell>
          <cell r="K46">
            <v>17.791340796338478</v>
          </cell>
          <cell r="L46">
            <v>-25.208923213920912</v>
          </cell>
        </row>
        <row r="47">
          <cell r="C47" t="str">
            <v>Bethune Cookman</v>
          </cell>
          <cell r="D47" t="str">
            <v>+3</v>
          </cell>
          <cell r="E47" t="str">
            <v>Indiana</v>
          </cell>
          <cell r="F47">
            <v>-3</v>
          </cell>
          <cell r="G47">
            <v>1.91</v>
          </cell>
          <cell r="H47">
            <v>1.91</v>
          </cell>
          <cell r="I47">
            <v>0.12449144487754947</v>
          </cell>
          <cell r="J47">
            <v>0.87550855512245052</v>
          </cell>
          <cell r="K47">
            <v>-62.820440133286866</v>
          </cell>
          <cell r="L47">
            <v>55.402857715704435</v>
          </cell>
        </row>
        <row r="48">
          <cell r="C48" t="str">
            <v>Western Michigan</v>
          </cell>
          <cell r="D48" t="str">
            <v>+3</v>
          </cell>
          <cell r="E48" t="str">
            <v>Indiana</v>
          </cell>
          <cell r="F48">
            <v>-3</v>
          </cell>
          <cell r="G48">
            <v>1.91</v>
          </cell>
          <cell r="H48">
            <v>1.91</v>
          </cell>
          <cell r="I48">
            <v>0.14378587232096623</v>
          </cell>
          <cell r="J48">
            <v>0.85621412767903371</v>
          </cell>
          <cell r="K48">
            <v>-59.783158011012738</v>
          </cell>
          <cell r="L48">
            <v>52.365575593430314</v>
          </cell>
        </row>
        <row r="49">
          <cell r="C49" t="str">
            <v>Arkansas Pine Bluff</v>
          </cell>
          <cell r="D49" t="str">
            <v>+3</v>
          </cell>
          <cell r="E49" t="str">
            <v>Indiana</v>
          </cell>
          <cell r="F49">
            <v>-3</v>
          </cell>
          <cell r="G49">
            <v>1.91</v>
          </cell>
          <cell r="H49">
            <v>1.91</v>
          </cell>
          <cell r="I49">
            <v>9.7879476338647298E-2</v>
          </cell>
          <cell r="J49">
            <v>0.90212052366135276</v>
          </cell>
          <cell r="K49">
            <v>-67.009631884053604</v>
          </cell>
          <cell r="L49">
            <v>59.592049466471202</v>
          </cell>
        </row>
        <row r="50">
          <cell r="C50" t="str">
            <v>Florida Gulf Coast</v>
          </cell>
          <cell r="D50" t="str">
            <v>+21.5</v>
          </cell>
          <cell r="E50" t="str">
            <v>LSU</v>
          </cell>
          <cell r="F50">
            <v>-21.5</v>
          </cell>
          <cell r="G50">
            <v>1.91</v>
          </cell>
          <cell r="H50">
            <v>1.91</v>
          </cell>
          <cell r="I50">
            <v>0.59737614626269797</v>
          </cell>
          <cell r="J50">
            <v>0.40262385373730192</v>
          </cell>
          <cell r="K50">
            <v>11.619926321023607</v>
          </cell>
          <cell r="L50">
            <v>-19.03750873860605</v>
          </cell>
        </row>
        <row r="51">
          <cell r="C51" t="str">
            <v>Maine</v>
          </cell>
          <cell r="D51" t="str">
            <v>+21.5</v>
          </cell>
          <cell r="E51" t="str">
            <v>LSU</v>
          </cell>
          <cell r="F51">
            <v>-21.5</v>
          </cell>
          <cell r="G51">
            <v>1.91</v>
          </cell>
          <cell r="H51">
            <v>1.91</v>
          </cell>
          <cell r="I51">
            <v>0.3424337957304544</v>
          </cell>
          <cell r="J51">
            <v>0.6575662042695456</v>
          </cell>
          <cell r="K51">
            <v>-28.512482155618034</v>
          </cell>
          <cell r="L51">
            <v>21.094899738035618</v>
          </cell>
        </row>
        <row r="52">
          <cell r="C52" t="str">
            <v>North Carolina A&amp;T</v>
          </cell>
          <cell r="D52" t="str">
            <v>+21.5</v>
          </cell>
          <cell r="E52" t="str">
            <v>LSU</v>
          </cell>
          <cell r="F52">
            <v>-21.5</v>
          </cell>
          <cell r="G52">
            <v>1.91</v>
          </cell>
          <cell r="H52">
            <v>1.91</v>
          </cell>
          <cell r="I52">
            <v>0.50379889098463349</v>
          </cell>
          <cell r="J52">
            <v>0.49620110901536651</v>
          </cell>
          <cell r="K52">
            <v>-3.11077897412226</v>
          </cell>
          <cell r="L52">
            <v>-4.306803443460165</v>
          </cell>
        </row>
        <row r="53">
          <cell r="C53" t="str">
            <v>North Carolina A&amp;T</v>
          </cell>
          <cell r="D53">
            <v>-6</v>
          </cell>
          <cell r="E53" t="str">
            <v>Seattle</v>
          </cell>
          <cell r="F53" t="str">
            <v>+6</v>
          </cell>
          <cell r="G53">
            <v>1.91</v>
          </cell>
          <cell r="H53">
            <v>1.91</v>
          </cell>
          <cell r="I53">
            <v>0.16587812462014298</v>
          </cell>
          <cell r="J53">
            <v>0.83412187537985705</v>
          </cell>
          <cell r="K53">
            <v>-56.30544906391706</v>
          </cell>
          <cell r="L53">
            <v>48.887866646334629</v>
          </cell>
        </row>
        <row r="54">
          <cell r="C54" t="str">
            <v>North Carolina A&amp;T</v>
          </cell>
          <cell r="D54">
            <v>-6</v>
          </cell>
          <cell r="E54" t="str">
            <v>Seattle</v>
          </cell>
          <cell r="F54" t="str">
            <v>+6</v>
          </cell>
          <cell r="G54">
            <v>1.91</v>
          </cell>
          <cell r="H54">
            <v>1.91</v>
          </cell>
          <cell r="I54">
            <v>0.16587812462014298</v>
          </cell>
          <cell r="J54">
            <v>0.83412187537985705</v>
          </cell>
          <cell r="K54">
            <v>-56.30544906391706</v>
          </cell>
          <cell r="L54">
            <v>48.887866646334629</v>
          </cell>
        </row>
        <row r="55">
          <cell r="C55" t="str">
            <v>North Carolina A&amp;T</v>
          </cell>
          <cell r="D55">
            <v>-6</v>
          </cell>
          <cell r="E55" t="str">
            <v>Seattle</v>
          </cell>
          <cell r="F55" t="str">
            <v>+6</v>
          </cell>
          <cell r="G55">
            <v>1.91</v>
          </cell>
          <cell r="H55">
            <v>1.91</v>
          </cell>
          <cell r="I55">
            <v>0.16587812462014298</v>
          </cell>
          <cell r="J55">
            <v>0.83412187537985705</v>
          </cell>
          <cell r="K55">
            <v>-56.30544906391706</v>
          </cell>
          <cell r="L55">
            <v>48.887866646334629</v>
          </cell>
        </row>
        <row r="56">
          <cell r="C56" t="str">
            <v>North Carolina A&amp;T</v>
          </cell>
          <cell r="D56" t="str">
            <v>+12</v>
          </cell>
          <cell r="E56" t="str">
            <v>California</v>
          </cell>
          <cell r="F56">
            <v>-12</v>
          </cell>
          <cell r="G56">
            <v>1.91</v>
          </cell>
          <cell r="H56">
            <v>1.91</v>
          </cell>
          <cell r="I56">
            <v>0.59279196432107217</v>
          </cell>
          <cell r="J56">
            <v>0.40720803567892788</v>
          </cell>
          <cell r="K56">
            <v>10.89829548241053</v>
          </cell>
          <cell r="L56">
            <v>-18.315877899992952</v>
          </cell>
        </row>
        <row r="57">
          <cell r="C57" t="str">
            <v>North Carolina A&amp;T</v>
          </cell>
          <cell r="D57" t="str">
            <v>+12</v>
          </cell>
          <cell r="E57" t="str">
            <v>California</v>
          </cell>
          <cell r="F57">
            <v>-12</v>
          </cell>
          <cell r="G57">
            <v>1.91</v>
          </cell>
          <cell r="H57">
            <v>1.91</v>
          </cell>
          <cell r="I57">
            <v>0.59279196432107217</v>
          </cell>
          <cell r="J57">
            <v>0.40720803567892788</v>
          </cell>
          <cell r="K57">
            <v>10.89829548241053</v>
          </cell>
          <cell r="L57">
            <v>-18.315877899992952</v>
          </cell>
        </row>
        <row r="58">
          <cell r="C58" t="str">
            <v>North Carolina A&amp;T</v>
          </cell>
          <cell r="D58" t="str">
            <v>+12</v>
          </cell>
          <cell r="E58" t="str">
            <v>California</v>
          </cell>
          <cell r="F58">
            <v>-12</v>
          </cell>
          <cell r="G58">
            <v>1.91</v>
          </cell>
          <cell r="H58">
            <v>1.91</v>
          </cell>
          <cell r="I58">
            <v>0.59279196432107217</v>
          </cell>
          <cell r="J58">
            <v>0.40720803567892788</v>
          </cell>
          <cell r="K58">
            <v>10.89829548241053</v>
          </cell>
          <cell r="L58">
            <v>-18.315877899992952</v>
          </cell>
        </row>
        <row r="59">
          <cell r="C59" t="str">
            <v>North Carolina A&amp;T</v>
          </cell>
          <cell r="D59">
            <v>-11</v>
          </cell>
          <cell r="E59" t="str">
            <v>BYU</v>
          </cell>
          <cell r="F59" t="str">
            <v>+11</v>
          </cell>
          <cell r="G59">
            <v>1.91</v>
          </cell>
          <cell r="H59">
            <v>1.91</v>
          </cell>
          <cell r="I59">
            <v>4.6232145788890046E-2</v>
          </cell>
          <cell r="J59">
            <v>0.95376785421110988</v>
          </cell>
          <cell r="K59">
            <v>-75.139829797518146</v>
          </cell>
          <cell r="L59">
            <v>67.722247379935709</v>
          </cell>
        </row>
        <row r="60">
          <cell r="C60" t="str">
            <v>North Carolina A&amp;T</v>
          </cell>
          <cell r="D60">
            <v>-11</v>
          </cell>
          <cell r="E60" t="str">
            <v>BYU</v>
          </cell>
          <cell r="F60" t="str">
            <v>+11</v>
          </cell>
          <cell r="G60">
            <v>1.91</v>
          </cell>
          <cell r="H60">
            <v>1.91</v>
          </cell>
          <cell r="I60">
            <v>4.6232145788890046E-2</v>
          </cell>
          <cell r="J60">
            <v>0.95376785421110988</v>
          </cell>
          <cell r="K60">
            <v>-75.139829797518146</v>
          </cell>
          <cell r="L60">
            <v>67.722247379935709</v>
          </cell>
        </row>
        <row r="61">
          <cell r="C61" t="str">
            <v>North Carolina A&amp;T</v>
          </cell>
          <cell r="D61">
            <v>-11</v>
          </cell>
          <cell r="E61" t="str">
            <v>BYU</v>
          </cell>
          <cell r="F61" t="str">
            <v>+11</v>
          </cell>
          <cell r="G61">
            <v>1.91</v>
          </cell>
          <cell r="H61">
            <v>1.91</v>
          </cell>
          <cell r="I61">
            <v>4.6232145788890046E-2</v>
          </cell>
          <cell r="J61">
            <v>0.95376785421110988</v>
          </cell>
          <cell r="K61">
            <v>-75.139829797518146</v>
          </cell>
          <cell r="L61">
            <v>67.722247379935709</v>
          </cell>
        </row>
        <row r="62">
          <cell r="C62" t="str">
            <v>North Carolina A&amp;T</v>
          </cell>
          <cell r="D62">
            <v>-3.5</v>
          </cell>
          <cell r="E62" t="str">
            <v>Stanford</v>
          </cell>
          <cell r="F62" t="str">
            <v>+3.5</v>
          </cell>
          <cell r="G62">
            <v>1.91</v>
          </cell>
          <cell r="H62">
            <v>1.91</v>
          </cell>
          <cell r="I62">
            <v>0.16658997456211388</v>
          </cell>
          <cell r="J62">
            <v>0.83341002543788612</v>
          </cell>
          <cell r="K62">
            <v>-56.193391367007919</v>
          </cell>
          <cell r="L62">
            <v>48.775808949425489</v>
          </cell>
        </row>
        <row r="63">
          <cell r="C63" t="str">
            <v>North Carolina A&amp;T</v>
          </cell>
          <cell r="D63">
            <v>-3.5</v>
          </cell>
          <cell r="E63" t="str">
            <v>Stanford</v>
          </cell>
          <cell r="F63" t="str">
            <v>+3.5</v>
          </cell>
          <cell r="G63">
            <v>1.91</v>
          </cell>
          <cell r="H63">
            <v>1.91</v>
          </cell>
          <cell r="I63">
            <v>0.16658997456211388</v>
          </cell>
          <cell r="J63">
            <v>0.83341002543788612</v>
          </cell>
          <cell r="K63">
            <v>-56.193391367007919</v>
          </cell>
          <cell r="L63">
            <v>48.775808949425489</v>
          </cell>
        </row>
        <row r="64">
          <cell r="C64" t="str">
            <v>North Carolina A&amp;T</v>
          </cell>
          <cell r="D64">
            <v>-3.5</v>
          </cell>
          <cell r="E64" t="str">
            <v>Stanford</v>
          </cell>
          <cell r="F64" t="str">
            <v>+3.5</v>
          </cell>
          <cell r="G64">
            <v>1.91</v>
          </cell>
          <cell r="H64">
            <v>1.91</v>
          </cell>
          <cell r="I64">
            <v>0.16658997456211388</v>
          </cell>
          <cell r="J64">
            <v>0.83341002543788612</v>
          </cell>
          <cell r="K64">
            <v>-56.193391367007919</v>
          </cell>
          <cell r="L64">
            <v>48.775808949425489</v>
          </cell>
        </row>
        <row r="65">
          <cell r="C65" t="str">
            <v>North Carolina A&amp;T</v>
          </cell>
          <cell r="D65" t="str">
            <v>+28</v>
          </cell>
          <cell r="E65" t="str">
            <v>Memphis</v>
          </cell>
          <cell r="F65">
            <v>-28</v>
          </cell>
          <cell r="G65">
            <v>1.91</v>
          </cell>
          <cell r="H65">
            <v>1.91</v>
          </cell>
          <cell r="I65">
            <v>0.65120892760878035</v>
          </cell>
          <cell r="J65">
            <v>0.34879107239121976</v>
          </cell>
          <cell r="K65">
            <v>20.094152615338228</v>
          </cell>
          <cell r="L65">
            <v>-27.511735032920633</v>
          </cell>
        </row>
        <row r="66">
          <cell r="C66" t="str">
            <v>North Carolina A&amp;T</v>
          </cell>
          <cell r="D66" t="str">
            <v>+28</v>
          </cell>
          <cell r="E66" t="str">
            <v>Memphis</v>
          </cell>
          <cell r="F66">
            <v>-28</v>
          </cell>
          <cell r="G66">
            <v>1.91</v>
          </cell>
          <cell r="H66">
            <v>1.91</v>
          </cell>
          <cell r="I66">
            <v>0.65120892760878035</v>
          </cell>
          <cell r="J66">
            <v>0.34879107239121976</v>
          </cell>
          <cell r="K66">
            <v>20.094152615338228</v>
          </cell>
          <cell r="L66">
            <v>-27.511735032920633</v>
          </cell>
        </row>
        <row r="67">
          <cell r="C67" t="str">
            <v>North Carolina A&amp;T</v>
          </cell>
          <cell r="D67" t="str">
            <v>+28</v>
          </cell>
          <cell r="E67" t="str">
            <v>Memphis</v>
          </cell>
          <cell r="F67">
            <v>-28</v>
          </cell>
          <cell r="G67">
            <v>1.91</v>
          </cell>
          <cell r="H67">
            <v>1.91</v>
          </cell>
          <cell r="I67">
            <v>0.65120892760878035</v>
          </cell>
          <cell r="J67">
            <v>0.34879107239121976</v>
          </cell>
          <cell r="K67">
            <v>20.094152615338228</v>
          </cell>
          <cell r="L67">
            <v>-27.511735032920633</v>
          </cell>
        </row>
        <row r="68">
          <cell r="C68" t="str">
            <v>North Carolina A&amp;T</v>
          </cell>
          <cell r="D68" t="str">
            <v>+24</v>
          </cell>
          <cell r="E68" t="str">
            <v>Villanova</v>
          </cell>
          <cell r="F68">
            <v>-24</v>
          </cell>
          <cell r="G68">
            <v>1.91</v>
          </cell>
          <cell r="H68">
            <v>1.91</v>
          </cell>
          <cell r="I68">
            <v>0.54298375390737696</v>
          </cell>
          <cell r="J68">
            <v>0.45701624609262298</v>
          </cell>
          <cell r="K68">
            <v>3.0576074145403784</v>
          </cell>
          <cell r="L68">
            <v>-10.475189832122814</v>
          </cell>
        </row>
        <row r="69">
          <cell r="C69" t="str">
            <v>North Carolina A&amp;T</v>
          </cell>
          <cell r="D69" t="str">
            <v>+24</v>
          </cell>
          <cell r="E69" t="str">
            <v>Villanova</v>
          </cell>
          <cell r="F69">
            <v>-24</v>
          </cell>
          <cell r="G69">
            <v>1.91</v>
          </cell>
          <cell r="H69">
            <v>1.91</v>
          </cell>
          <cell r="I69">
            <v>0.54298375390737696</v>
          </cell>
          <cell r="J69">
            <v>0.45701624609262298</v>
          </cell>
          <cell r="K69">
            <v>3.0576074145403784</v>
          </cell>
          <cell r="L69">
            <v>-10.475189832122814</v>
          </cell>
        </row>
        <row r="70">
          <cell r="C70" t="str">
            <v>North Carolina A&amp;T</v>
          </cell>
          <cell r="D70" t="str">
            <v>+24</v>
          </cell>
          <cell r="E70" t="str">
            <v>Villanova</v>
          </cell>
          <cell r="F70">
            <v>-24</v>
          </cell>
          <cell r="G70">
            <v>1.91</v>
          </cell>
          <cell r="H70">
            <v>1.91</v>
          </cell>
          <cell r="I70">
            <v>0.54298375390737696</v>
          </cell>
          <cell r="J70">
            <v>0.45701624609262298</v>
          </cell>
          <cell r="K70">
            <v>3.0576074145403784</v>
          </cell>
          <cell r="L70">
            <v>-10.475189832122814</v>
          </cell>
        </row>
        <row r="71">
          <cell r="C71" t="str">
            <v>North Carolina A&amp;T</v>
          </cell>
          <cell r="D71" t="str">
            <v>+15</v>
          </cell>
          <cell r="E71" t="str">
            <v>Nebraska</v>
          </cell>
          <cell r="F71">
            <v>-15</v>
          </cell>
          <cell r="G71">
            <v>1.91</v>
          </cell>
          <cell r="H71">
            <v>1.91</v>
          </cell>
          <cell r="I71">
            <v>0.60987257660044414</v>
          </cell>
          <cell r="J71">
            <v>0.39012742339955586</v>
          </cell>
          <cell r="K71">
            <v>13.587084173641347</v>
          </cell>
          <cell r="L71">
            <v>-21.004666591223767</v>
          </cell>
        </row>
        <row r="72">
          <cell r="C72" t="str">
            <v>North Carolina A&amp;T</v>
          </cell>
          <cell r="D72" t="str">
            <v>+15</v>
          </cell>
          <cell r="E72" t="str">
            <v>Nebraska</v>
          </cell>
          <cell r="F72">
            <v>-15</v>
          </cell>
          <cell r="G72">
            <v>1.91</v>
          </cell>
          <cell r="H72">
            <v>1.91</v>
          </cell>
          <cell r="I72">
            <v>0.60987257660044414</v>
          </cell>
          <cell r="J72">
            <v>0.39012742339955586</v>
          </cell>
          <cell r="K72">
            <v>13.587084173641347</v>
          </cell>
          <cell r="L72">
            <v>-21.004666591223767</v>
          </cell>
        </row>
        <row r="73">
          <cell r="C73" t="str">
            <v>North Carolina A&amp;T</v>
          </cell>
          <cell r="D73" t="str">
            <v>+15</v>
          </cell>
          <cell r="E73" t="str">
            <v>Nebraska</v>
          </cell>
          <cell r="F73">
            <v>-15</v>
          </cell>
          <cell r="G73">
            <v>1.91</v>
          </cell>
          <cell r="H73">
            <v>1.91</v>
          </cell>
          <cell r="I73">
            <v>0.60987257660044414</v>
          </cell>
          <cell r="J73">
            <v>0.39012742339955586</v>
          </cell>
          <cell r="K73">
            <v>13.587084173641347</v>
          </cell>
          <cell r="L73">
            <v>-21.004666591223767</v>
          </cell>
        </row>
        <row r="74">
          <cell r="C74" t="str">
            <v>North Carolina A&amp;T</v>
          </cell>
          <cell r="D74">
            <v>-5</v>
          </cell>
          <cell r="E74" t="str">
            <v>Wisconsin</v>
          </cell>
          <cell r="F74" t="str">
            <v>+5</v>
          </cell>
          <cell r="G74">
            <v>1.91</v>
          </cell>
          <cell r="H74">
            <v>1.91</v>
          </cell>
          <cell r="I74">
            <v>6.5538320440226755E-2</v>
          </cell>
          <cell r="J74">
            <v>0.93446167955977333</v>
          </cell>
          <cell r="K74">
            <v>-72.100698458173099</v>
          </cell>
          <cell r="L74">
            <v>64.68311604059069</v>
          </cell>
        </row>
        <row r="75">
          <cell r="C75" t="str">
            <v>North Carolina A&amp;T</v>
          </cell>
          <cell r="D75">
            <v>-5</v>
          </cell>
          <cell r="E75" t="str">
            <v>Wisconsin</v>
          </cell>
          <cell r="F75" t="str">
            <v>+5</v>
          </cell>
          <cell r="G75">
            <v>1.91</v>
          </cell>
          <cell r="H75">
            <v>1.91</v>
          </cell>
          <cell r="I75">
            <v>6.5538320440226755E-2</v>
          </cell>
          <cell r="J75">
            <v>0.93446167955977333</v>
          </cell>
          <cell r="K75">
            <v>-72.100698458173099</v>
          </cell>
          <cell r="L75">
            <v>64.68311604059069</v>
          </cell>
        </row>
        <row r="76">
          <cell r="C76" t="str">
            <v>North Carolina A&amp;T</v>
          </cell>
          <cell r="D76">
            <v>-5</v>
          </cell>
          <cell r="E76" t="str">
            <v>Wisconsin</v>
          </cell>
          <cell r="F76" t="str">
            <v>+5</v>
          </cell>
          <cell r="G76">
            <v>1.91</v>
          </cell>
          <cell r="H76">
            <v>1.91</v>
          </cell>
          <cell r="I76">
            <v>6.5538320440226755E-2</v>
          </cell>
          <cell r="J76">
            <v>0.93446167955977333</v>
          </cell>
          <cell r="K76">
            <v>-72.100698458173099</v>
          </cell>
          <cell r="L76">
            <v>64.68311604059069</v>
          </cell>
        </row>
        <row r="77">
          <cell r="C77" t="str">
            <v>North Carolina A&amp;T</v>
          </cell>
          <cell r="D77" t="str">
            <v>+26.5</v>
          </cell>
          <cell r="E77" t="str">
            <v>Creighton</v>
          </cell>
          <cell r="F77">
            <v>-26.5</v>
          </cell>
          <cell r="G77">
            <v>1.91</v>
          </cell>
          <cell r="H77">
            <v>1.91</v>
          </cell>
          <cell r="I77">
            <v>0.72592105879788227</v>
          </cell>
          <cell r="J77">
            <v>0.27407894120211773</v>
          </cell>
          <cell r="K77">
            <v>31.855155684391903</v>
          </cell>
          <cell r="L77">
            <v>-39.27273810197434</v>
          </cell>
        </row>
        <row r="78">
          <cell r="C78" t="str">
            <v>North Carolina A&amp;T</v>
          </cell>
          <cell r="D78" t="str">
            <v>+26.5</v>
          </cell>
          <cell r="E78" t="str">
            <v>Creighton</v>
          </cell>
          <cell r="F78">
            <v>-26.5</v>
          </cell>
          <cell r="G78">
            <v>1.91</v>
          </cell>
          <cell r="H78">
            <v>1.91</v>
          </cell>
          <cell r="I78">
            <v>0.72592105879788227</v>
          </cell>
          <cell r="J78">
            <v>0.27407894120211773</v>
          </cell>
          <cell r="K78">
            <v>31.855155684391903</v>
          </cell>
          <cell r="L78">
            <v>-39.27273810197434</v>
          </cell>
        </row>
        <row r="79">
          <cell r="C79" t="str">
            <v>North Carolina A&amp;T</v>
          </cell>
          <cell r="D79" t="str">
            <v>+26.5</v>
          </cell>
          <cell r="E79" t="str">
            <v>Creighton</v>
          </cell>
          <cell r="F79">
            <v>-26.5</v>
          </cell>
          <cell r="G79">
            <v>1.91</v>
          </cell>
          <cell r="H79">
            <v>1.91</v>
          </cell>
          <cell r="I79">
            <v>0.72592105879788227</v>
          </cell>
          <cell r="J79">
            <v>0.27407894120211773</v>
          </cell>
          <cell r="K79">
            <v>31.855155684391903</v>
          </cell>
          <cell r="L79">
            <v>-39.27273810197434</v>
          </cell>
        </row>
        <row r="80">
          <cell r="C80" t="str">
            <v>North Carolina A&amp;T</v>
          </cell>
          <cell r="D80">
            <v>-2</v>
          </cell>
          <cell r="E80" t="str">
            <v>California</v>
          </cell>
          <cell r="F80" t="str">
            <v>+2</v>
          </cell>
          <cell r="G80">
            <v>1.91</v>
          </cell>
          <cell r="H80">
            <v>1.91</v>
          </cell>
          <cell r="I80">
            <v>0.22927936686106873</v>
          </cell>
          <cell r="J80">
            <v>0.77072063313893135</v>
          </cell>
          <cell r="K80">
            <v>-46.324978788079022</v>
          </cell>
          <cell r="L80">
            <v>38.90739637049662</v>
          </cell>
        </row>
        <row r="81">
          <cell r="C81" t="str">
            <v>North Carolina A&amp;T</v>
          </cell>
          <cell r="D81">
            <v>-2</v>
          </cell>
          <cell r="E81" t="str">
            <v>California</v>
          </cell>
          <cell r="F81" t="str">
            <v>+2</v>
          </cell>
          <cell r="G81">
            <v>1.91</v>
          </cell>
          <cell r="H81">
            <v>1.91</v>
          </cell>
          <cell r="I81">
            <v>0.22927936686106873</v>
          </cell>
          <cell r="J81">
            <v>0.77072063313893135</v>
          </cell>
          <cell r="K81">
            <v>-46.324978788079022</v>
          </cell>
          <cell r="L81">
            <v>38.90739637049662</v>
          </cell>
        </row>
        <row r="82">
          <cell r="C82" t="str">
            <v>North Carolina A&amp;T</v>
          </cell>
          <cell r="D82">
            <v>-2</v>
          </cell>
          <cell r="E82" t="str">
            <v>California</v>
          </cell>
          <cell r="F82" t="str">
            <v>+2</v>
          </cell>
          <cell r="G82">
            <v>1.91</v>
          </cell>
          <cell r="H82">
            <v>1.91</v>
          </cell>
          <cell r="I82">
            <v>0.22927936686106873</v>
          </cell>
          <cell r="J82">
            <v>0.77072063313893135</v>
          </cell>
          <cell r="K82">
            <v>-46.324978788079022</v>
          </cell>
          <cell r="L82">
            <v>38.90739637049662</v>
          </cell>
        </row>
        <row r="83">
          <cell r="C83" t="str">
            <v>North Carolina A&amp;T</v>
          </cell>
          <cell r="D83" t="str">
            <v>+21.5</v>
          </cell>
          <cell r="E83" t="str">
            <v>Utah St.</v>
          </cell>
          <cell r="F83">
            <v>-21.5</v>
          </cell>
          <cell r="G83">
            <v>1.91</v>
          </cell>
          <cell r="H83">
            <v>1.91</v>
          </cell>
          <cell r="I83">
            <v>0.60902760373543197</v>
          </cell>
          <cell r="J83">
            <v>0.39097239626456803</v>
          </cell>
          <cell r="K83">
            <v>13.45407058802266</v>
          </cell>
          <cell r="L83">
            <v>-20.871653005605094</v>
          </cell>
        </row>
        <row r="84">
          <cell r="C84" t="str">
            <v>North Carolina A&amp;T</v>
          </cell>
          <cell r="D84" t="str">
            <v>+21.5</v>
          </cell>
          <cell r="E84" t="str">
            <v>Utah St.</v>
          </cell>
          <cell r="F84">
            <v>-21.5</v>
          </cell>
          <cell r="G84">
            <v>1.91</v>
          </cell>
          <cell r="H84">
            <v>1.91</v>
          </cell>
          <cell r="I84">
            <v>0.60902760373543197</v>
          </cell>
          <cell r="J84">
            <v>0.39097239626456803</v>
          </cell>
          <cell r="K84">
            <v>13.45407058802266</v>
          </cell>
          <cell r="L84">
            <v>-20.871653005605094</v>
          </cell>
        </row>
        <row r="85">
          <cell r="C85" t="str">
            <v>North Carolina A&amp;T</v>
          </cell>
          <cell r="D85" t="str">
            <v>+21.5</v>
          </cell>
          <cell r="E85" t="str">
            <v>Utah St.</v>
          </cell>
          <cell r="F85">
            <v>-21.5</v>
          </cell>
          <cell r="G85">
            <v>1.91</v>
          </cell>
          <cell r="H85">
            <v>1.91</v>
          </cell>
          <cell r="I85">
            <v>0.60902760373543197</v>
          </cell>
          <cell r="J85">
            <v>0.39097239626456803</v>
          </cell>
          <cell r="K85">
            <v>13.45407058802266</v>
          </cell>
          <cell r="L85">
            <v>-20.871653005605094</v>
          </cell>
        </row>
        <row r="86">
          <cell r="C86" t="str">
            <v>North Carolina A&amp;T</v>
          </cell>
          <cell r="D86" t="str">
            <v>+5.5</v>
          </cell>
          <cell r="E86" t="str">
            <v>Nevada</v>
          </cell>
          <cell r="F86">
            <v>-5.5</v>
          </cell>
          <cell r="G86">
            <v>1.91</v>
          </cell>
          <cell r="H86">
            <v>1.91</v>
          </cell>
          <cell r="I86">
            <v>0.35384530196639669</v>
          </cell>
          <cell r="J86">
            <v>0.64615469803360337</v>
          </cell>
          <cell r="K86">
            <v>-26.71611043221284</v>
          </cell>
          <cell r="L86">
            <v>19.298528014630421</v>
          </cell>
        </row>
        <row r="87">
          <cell r="C87" t="str">
            <v>North Carolina A&amp;T</v>
          </cell>
          <cell r="D87" t="str">
            <v>+5.5</v>
          </cell>
          <cell r="E87" t="str">
            <v>Nevada</v>
          </cell>
          <cell r="F87">
            <v>-5.5</v>
          </cell>
          <cell r="G87">
            <v>1.91</v>
          </cell>
          <cell r="H87">
            <v>1.91</v>
          </cell>
          <cell r="I87">
            <v>0.35384530196639669</v>
          </cell>
          <cell r="J87">
            <v>0.64615469803360337</v>
          </cell>
          <cell r="K87">
            <v>-26.71611043221284</v>
          </cell>
          <cell r="L87">
            <v>19.298528014630421</v>
          </cell>
        </row>
        <row r="88">
          <cell r="C88" t="str">
            <v>North Carolina A&amp;T</v>
          </cell>
          <cell r="D88" t="str">
            <v>+5.5</v>
          </cell>
          <cell r="E88" t="str">
            <v>Nevada</v>
          </cell>
          <cell r="F88">
            <v>-5.5</v>
          </cell>
          <cell r="G88">
            <v>1.91</v>
          </cell>
          <cell r="H88">
            <v>1.91</v>
          </cell>
          <cell r="I88">
            <v>0.35384530196639669</v>
          </cell>
          <cell r="J88">
            <v>0.64615469803360337</v>
          </cell>
          <cell r="K88">
            <v>-26.71611043221284</v>
          </cell>
          <cell r="L88">
            <v>19.298528014630421</v>
          </cell>
        </row>
        <row r="89">
          <cell r="C89" t="str">
            <v>North Carolina A&amp;T</v>
          </cell>
          <cell r="D89" t="str">
            <v>+7.5</v>
          </cell>
          <cell r="E89" t="str">
            <v>Maryland Eastern Shore</v>
          </cell>
          <cell r="F89">
            <v>-8</v>
          </cell>
          <cell r="G89">
            <v>1.91</v>
          </cell>
          <cell r="H89">
            <v>1.91</v>
          </cell>
          <cell r="I89">
            <v>0.7255488114953158</v>
          </cell>
          <cell r="J89">
            <v>0.2744511885046842</v>
          </cell>
          <cell r="K89">
            <v>31.796557413960432</v>
          </cell>
          <cell r="L89">
            <v>-39.214139831542859</v>
          </cell>
        </row>
        <row r="90">
          <cell r="C90" t="str">
            <v>North Carolina A&amp;T</v>
          </cell>
          <cell r="D90" t="str">
            <v>+7.5</v>
          </cell>
          <cell r="E90" t="str">
            <v>Maryland Eastern Shore</v>
          </cell>
          <cell r="F90">
            <v>-8</v>
          </cell>
          <cell r="G90">
            <v>1.91</v>
          </cell>
          <cell r="H90">
            <v>1.91</v>
          </cell>
          <cell r="I90">
            <v>0.7255488114953158</v>
          </cell>
          <cell r="J90">
            <v>0.2744511885046842</v>
          </cell>
          <cell r="K90">
            <v>31.796557413960432</v>
          </cell>
          <cell r="L90">
            <v>-39.214139831542859</v>
          </cell>
        </row>
        <row r="91">
          <cell r="C91" t="str">
            <v>North Carolina A&amp;T</v>
          </cell>
          <cell r="D91" t="str">
            <v>+7.5</v>
          </cell>
          <cell r="E91" t="str">
            <v>Maryland Eastern Shore</v>
          </cell>
          <cell r="F91">
            <v>-8</v>
          </cell>
          <cell r="G91">
            <v>1.91</v>
          </cell>
          <cell r="H91">
            <v>1.91</v>
          </cell>
          <cell r="I91">
            <v>0.7255488114953158</v>
          </cell>
          <cell r="J91">
            <v>0.2744511885046842</v>
          </cell>
          <cell r="K91">
            <v>31.796557413960432</v>
          </cell>
          <cell r="L91">
            <v>-39.214139831542859</v>
          </cell>
        </row>
        <row r="92">
          <cell r="C92" t="str">
            <v>North Carolina A&amp;T</v>
          </cell>
          <cell r="D92" t="str">
            <v>+7.5</v>
          </cell>
          <cell r="E92" t="str">
            <v>Maryland Eastern Shore</v>
          </cell>
          <cell r="F92">
            <v>-8</v>
          </cell>
          <cell r="G92">
            <v>1.91</v>
          </cell>
          <cell r="H92">
            <v>1.91</v>
          </cell>
          <cell r="I92">
            <v>0.7255488114953158</v>
          </cell>
          <cell r="J92">
            <v>0.2744511885046842</v>
          </cell>
          <cell r="K92">
            <v>31.796557413960432</v>
          </cell>
          <cell r="L92">
            <v>-39.214139831542859</v>
          </cell>
        </row>
        <row r="93">
          <cell r="C93" t="str">
            <v>North Carolina A&amp;T</v>
          </cell>
          <cell r="D93" t="str">
            <v>+7.5</v>
          </cell>
          <cell r="E93" t="str">
            <v>Maryland Eastern Shore</v>
          </cell>
          <cell r="F93">
            <v>-8</v>
          </cell>
          <cell r="G93">
            <v>1.91</v>
          </cell>
          <cell r="H93">
            <v>1.91</v>
          </cell>
          <cell r="I93">
            <v>0.7255488114953158</v>
          </cell>
          <cell r="J93">
            <v>0.2744511885046842</v>
          </cell>
          <cell r="K93">
            <v>31.796557413960432</v>
          </cell>
          <cell r="L93">
            <v>-39.214139831542859</v>
          </cell>
        </row>
        <row r="94">
          <cell r="C94" t="str">
            <v>North Carolina A&amp;T</v>
          </cell>
          <cell r="D94" t="str">
            <v>+7.5</v>
          </cell>
          <cell r="E94" t="str">
            <v>Maryland Eastern Shore</v>
          </cell>
          <cell r="F94">
            <v>-8</v>
          </cell>
          <cell r="G94">
            <v>1.91</v>
          </cell>
          <cell r="H94">
            <v>1.91</v>
          </cell>
          <cell r="I94">
            <v>0.7255488114953158</v>
          </cell>
          <cell r="J94">
            <v>0.2744511885046842</v>
          </cell>
          <cell r="K94">
            <v>31.796557413960432</v>
          </cell>
          <cell r="L94">
            <v>-39.214139831542859</v>
          </cell>
        </row>
        <row r="95">
          <cell r="C95" t="str">
            <v>North Carolina A&amp;T</v>
          </cell>
          <cell r="D95" t="str">
            <v>+7.5</v>
          </cell>
          <cell r="E95" t="str">
            <v>Maryland Eastern Shore</v>
          </cell>
          <cell r="F95">
            <v>-8</v>
          </cell>
          <cell r="G95">
            <v>1.91</v>
          </cell>
          <cell r="H95">
            <v>1.91</v>
          </cell>
          <cell r="I95">
            <v>0.7255488114953158</v>
          </cell>
          <cell r="J95">
            <v>0.2744511885046842</v>
          </cell>
          <cell r="K95">
            <v>31.796557413960432</v>
          </cell>
          <cell r="L95">
            <v>-39.214139831542859</v>
          </cell>
        </row>
        <row r="96">
          <cell r="C96" t="str">
            <v>North Carolina A&amp;T</v>
          </cell>
          <cell r="D96" t="str">
            <v>+7.5</v>
          </cell>
          <cell r="E96" t="str">
            <v>Maryland Eastern Shore</v>
          </cell>
          <cell r="F96">
            <v>-8</v>
          </cell>
          <cell r="G96">
            <v>1.91</v>
          </cell>
          <cell r="H96">
            <v>1.91</v>
          </cell>
          <cell r="I96">
            <v>0.7255488114953158</v>
          </cell>
          <cell r="J96">
            <v>0.2744511885046842</v>
          </cell>
          <cell r="K96">
            <v>31.796557413960432</v>
          </cell>
          <cell r="L96">
            <v>-39.214139831542859</v>
          </cell>
        </row>
        <row r="97">
          <cell r="C97" t="str">
            <v>North Carolina A&amp;T</v>
          </cell>
          <cell r="D97" t="str">
            <v>+7.5</v>
          </cell>
          <cell r="E97" t="str">
            <v>Maryland Eastern Shore</v>
          </cell>
          <cell r="F97">
            <v>-8</v>
          </cell>
          <cell r="G97">
            <v>1.91</v>
          </cell>
          <cell r="H97">
            <v>1.91</v>
          </cell>
          <cell r="I97">
            <v>0.7255488114953158</v>
          </cell>
          <cell r="J97">
            <v>0.2744511885046842</v>
          </cell>
          <cell r="K97">
            <v>31.796557413960432</v>
          </cell>
          <cell r="L97">
            <v>-39.214139831542859</v>
          </cell>
        </row>
        <row r="98">
          <cell r="C98" t="str">
            <v>North Carolina A&amp;T</v>
          </cell>
          <cell r="D98" t="str">
            <v>+7.5</v>
          </cell>
          <cell r="E98" t="str">
            <v>Maryland Eastern Shore</v>
          </cell>
          <cell r="F98">
            <v>-8</v>
          </cell>
          <cell r="G98">
            <v>1.91</v>
          </cell>
          <cell r="H98">
            <v>1.91</v>
          </cell>
          <cell r="I98">
            <v>0.7255488114953158</v>
          </cell>
          <cell r="J98">
            <v>0.2744511885046842</v>
          </cell>
          <cell r="K98">
            <v>31.796557413960432</v>
          </cell>
          <cell r="L98">
            <v>-39.214139831542859</v>
          </cell>
        </row>
        <row r="99">
          <cell r="C99" t="str">
            <v>North Carolina A&amp;T</v>
          </cell>
          <cell r="D99" t="str">
            <v>+7.5</v>
          </cell>
          <cell r="E99" t="str">
            <v>Maryland Eastern Shore</v>
          </cell>
          <cell r="F99">
            <v>-8</v>
          </cell>
          <cell r="G99">
            <v>1.91</v>
          </cell>
          <cell r="H99">
            <v>1.91</v>
          </cell>
          <cell r="I99">
            <v>0.7255488114953158</v>
          </cell>
          <cell r="J99">
            <v>0.2744511885046842</v>
          </cell>
          <cell r="K99">
            <v>31.796557413960432</v>
          </cell>
          <cell r="L99">
            <v>-39.214139831542859</v>
          </cell>
        </row>
        <row r="100">
          <cell r="C100" t="str">
            <v>North Carolina A&amp;T</v>
          </cell>
          <cell r="D100" t="str">
            <v>+7.5</v>
          </cell>
          <cell r="E100" t="str">
            <v>Maryland Eastern Shore</v>
          </cell>
          <cell r="F100">
            <v>-8</v>
          </cell>
          <cell r="G100">
            <v>1.91</v>
          </cell>
          <cell r="H100">
            <v>1.91</v>
          </cell>
          <cell r="I100">
            <v>0.7255488114953158</v>
          </cell>
          <cell r="J100">
            <v>0.2744511885046842</v>
          </cell>
          <cell r="K100">
            <v>31.796557413960432</v>
          </cell>
          <cell r="L100">
            <v>-39.214139831542859</v>
          </cell>
        </row>
        <row r="101">
          <cell r="C101" t="str">
            <v>North Carolina A&amp;T</v>
          </cell>
          <cell r="D101" t="str">
            <v>+7.5</v>
          </cell>
          <cell r="E101" t="str">
            <v>Maryland Eastern Shore</v>
          </cell>
          <cell r="F101">
            <v>-8</v>
          </cell>
          <cell r="G101">
            <v>1.91</v>
          </cell>
          <cell r="H101">
            <v>1.91</v>
          </cell>
          <cell r="I101">
            <v>0.7255488114953158</v>
          </cell>
          <cell r="J101">
            <v>0.2744511885046842</v>
          </cell>
          <cell r="K101">
            <v>31.796557413960432</v>
          </cell>
          <cell r="L101">
            <v>-39.214139831542859</v>
          </cell>
        </row>
        <row r="102">
          <cell r="C102" t="str">
            <v>North Carolina A&amp;T</v>
          </cell>
          <cell r="D102" t="str">
            <v>+7.5</v>
          </cell>
          <cell r="E102" t="str">
            <v>Maryland Eastern Shore</v>
          </cell>
          <cell r="F102">
            <v>-8</v>
          </cell>
          <cell r="G102">
            <v>1.91</v>
          </cell>
          <cell r="H102">
            <v>1.91</v>
          </cell>
          <cell r="I102">
            <v>0.7255488114953158</v>
          </cell>
          <cell r="J102">
            <v>0.2744511885046842</v>
          </cell>
          <cell r="K102">
            <v>31.796557413960432</v>
          </cell>
          <cell r="L102">
            <v>-39.214139831542859</v>
          </cell>
        </row>
        <row r="103">
          <cell r="C103" t="str">
            <v>North Carolina A&amp;T</v>
          </cell>
          <cell r="D103" t="str">
            <v>+7.5</v>
          </cell>
          <cell r="E103" t="str">
            <v>Maryland Eastern Shore</v>
          </cell>
          <cell r="F103">
            <v>-8</v>
          </cell>
          <cell r="G103">
            <v>1.91</v>
          </cell>
          <cell r="H103">
            <v>1.91</v>
          </cell>
          <cell r="I103">
            <v>0.7255488114953158</v>
          </cell>
          <cell r="J103">
            <v>0.2744511885046842</v>
          </cell>
          <cell r="K103">
            <v>31.796557413960432</v>
          </cell>
          <cell r="L103">
            <v>-39.214139831542859</v>
          </cell>
        </row>
        <row r="104">
          <cell r="C104" t="str">
            <v>North Carolina A&amp;T</v>
          </cell>
          <cell r="D104" t="str">
            <v>+7.5</v>
          </cell>
          <cell r="E104" t="str">
            <v>Maryland Eastern Shore</v>
          </cell>
          <cell r="F104">
            <v>-8</v>
          </cell>
          <cell r="G104">
            <v>1.91</v>
          </cell>
          <cell r="H104">
            <v>1.91</v>
          </cell>
          <cell r="I104">
            <v>0.7255488114953158</v>
          </cell>
          <cell r="J104">
            <v>0.2744511885046842</v>
          </cell>
          <cell r="K104">
            <v>31.796557413960432</v>
          </cell>
          <cell r="L104">
            <v>-39.214139831542859</v>
          </cell>
        </row>
        <row r="105">
          <cell r="C105" t="str">
            <v>North Carolina A&amp;T</v>
          </cell>
          <cell r="D105" t="str">
            <v>+7.5</v>
          </cell>
          <cell r="E105" t="str">
            <v>Maryland Eastern Shore</v>
          </cell>
          <cell r="F105">
            <v>-8</v>
          </cell>
          <cell r="G105">
            <v>1.91</v>
          </cell>
          <cell r="H105">
            <v>1.91</v>
          </cell>
          <cell r="I105">
            <v>0.7255488114953158</v>
          </cell>
          <cell r="J105">
            <v>0.2744511885046842</v>
          </cell>
          <cell r="K105">
            <v>31.796557413960432</v>
          </cell>
          <cell r="L105">
            <v>-39.214139831542859</v>
          </cell>
        </row>
        <row r="106">
          <cell r="C106" t="str">
            <v>North Carolina A&amp;T</v>
          </cell>
          <cell r="D106" t="str">
            <v>+7.5</v>
          </cell>
          <cell r="E106" t="str">
            <v>Maryland Eastern Shore</v>
          </cell>
          <cell r="F106">
            <v>-8</v>
          </cell>
          <cell r="G106">
            <v>1.91</v>
          </cell>
          <cell r="H106">
            <v>1.91</v>
          </cell>
          <cell r="I106">
            <v>0.7255488114953158</v>
          </cell>
          <cell r="J106">
            <v>0.2744511885046842</v>
          </cell>
          <cell r="K106">
            <v>31.796557413960432</v>
          </cell>
          <cell r="L106">
            <v>-39.214139831542859</v>
          </cell>
        </row>
      </sheetData>
      <sheetData sheetId="40"/>
      <sheetData sheetId="41">
        <row r="2">
          <cell r="C2">
            <v>0</v>
          </cell>
          <cell r="D2">
            <v>158.5</v>
          </cell>
          <cell r="E2">
            <v>0</v>
          </cell>
          <cell r="F2">
            <v>158.5</v>
          </cell>
          <cell r="G2">
            <v>1.91</v>
          </cell>
          <cell r="H2">
            <v>1.91</v>
          </cell>
          <cell r="I2" t="e">
            <v>#N/A</v>
          </cell>
          <cell r="J2" t="e">
            <v>#N/A</v>
          </cell>
          <cell r="K2" t="e">
            <v>#N/A</v>
          </cell>
          <cell r="L2" t="e">
            <v>#N/A</v>
          </cell>
        </row>
        <row r="3">
          <cell r="C3" t="str">
            <v>Ohio St.</v>
          </cell>
          <cell r="D3">
            <v>133</v>
          </cell>
          <cell r="E3" t="str">
            <v>Illinois</v>
          </cell>
          <cell r="F3">
            <v>133</v>
          </cell>
          <cell r="G3">
            <v>1.91</v>
          </cell>
          <cell r="H3">
            <v>1.91</v>
          </cell>
          <cell r="I3">
            <v>0.61526600023251454</v>
          </cell>
          <cell r="J3">
            <v>0.3847339997674854</v>
          </cell>
          <cell r="K3">
            <v>14.436103882755724</v>
          </cell>
          <cell r="L3">
            <v>-21.853686300338161</v>
          </cell>
        </row>
        <row r="4">
          <cell r="C4" t="str">
            <v>Memphis</v>
          </cell>
          <cell r="D4">
            <v>133.5</v>
          </cell>
          <cell r="E4" t="str">
            <v>Houston</v>
          </cell>
          <cell r="F4">
            <v>133.5</v>
          </cell>
          <cell r="G4">
            <v>1.91</v>
          </cell>
          <cell r="H4">
            <v>1.91</v>
          </cell>
          <cell r="I4">
            <v>0.56393225065654007</v>
          </cell>
          <cell r="J4">
            <v>0.43606774934345993</v>
          </cell>
          <cell r="K4">
            <v>6.3552691280762241</v>
          </cell>
          <cell r="L4">
            <v>-13.772851545658648</v>
          </cell>
        </row>
        <row r="5">
          <cell r="C5" t="str">
            <v>Florida</v>
          </cell>
          <cell r="D5">
            <v>134</v>
          </cell>
          <cell r="E5" t="str">
            <v>Tennessee</v>
          </cell>
          <cell r="F5">
            <v>134</v>
          </cell>
          <cell r="G5">
            <v>1.91</v>
          </cell>
          <cell r="H5">
            <v>1.91</v>
          </cell>
          <cell r="I5">
            <v>0.44819113999234134</v>
          </cell>
          <cell r="J5">
            <v>0.55180886000765872</v>
          </cell>
          <cell r="K5">
            <v>-11.864416699007808</v>
          </cell>
          <cell r="L5">
            <v>4.4468342814253923</v>
          </cell>
        </row>
        <row r="6">
          <cell r="C6" t="str">
            <v>Wisconsin</v>
          </cell>
          <cell r="D6">
            <v>126.5</v>
          </cell>
          <cell r="E6" t="str">
            <v>Iowa</v>
          </cell>
          <cell r="F6">
            <v>126.5</v>
          </cell>
          <cell r="G6">
            <v>1.91</v>
          </cell>
          <cell r="H6">
            <v>1.91</v>
          </cell>
          <cell r="I6">
            <v>0.78493229303744882</v>
          </cell>
          <cell r="J6">
            <v>0.21506770696255109</v>
          </cell>
          <cell r="K6">
            <v>41.144561513862143</v>
          </cell>
          <cell r="L6">
            <v>-48.562143931444567</v>
          </cell>
        </row>
        <row r="7">
          <cell r="C7" t="str">
            <v>Cincinnati</v>
          </cell>
          <cell r="D7">
            <v>145</v>
          </cell>
          <cell r="E7" t="str">
            <v>East Carolina</v>
          </cell>
          <cell r="F7">
            <v>145</v>
          </cell>
          <cell r="G7">
            <v>1.91</v>
          </cell>
          <cell r="H7">
            <v>1.91</v>
          </cell>
          <cell r="I7">
            <v>0.40397991122256593</v>
          </cell>
          <cell r="J7">
            <v>0.59602008877743407</v>
          </cell>
          <cell r="K7">
            <v>-18.824041447656523</v>
          </cell>
          <cell r="L7">
            <v>11.406459030074089</v>
          </cell>
        </row>
        <row r="8">
          <cell r="C8" t="str">
            <v>North Alabama</v>
          </cell>
          <cell r="D8">
            <v>130.5</v>
          </cell>
          <cell r="E8" t="str">
            <v>Liberty</v>
          </cell>
          <cell r="F8">
            <v>130.5</v>
          </cell>
          <cell r="G8">
            <v>1.91</v>
          </cell>
          <cell r="H8">
            <v>1.91</v>
          </cell>
          <cell r="I8">
            <v>0.46811396183209519</v>
          </cell>
          <cell r="J8">
            <v>0.5318860381679047</v>
          </cell>
          <cell r="K8">
            <v>-8.7282142500575421</v>
          </cell>
          <cell r="L8">
            <v>1.3106318324751085</v>
          </cell>
        </row>
        <row r="9">
          <cell r="C9" t="str">
            <v>Drake</v>
          </cell>
          <cell r="D9">
            <v>143.5</v>
          </cell>
          <cell r="E9" t="str">
            <v>Loyola Chicago</v>
          </cell>
          <cell r="F9">
            <v>143.5</v>
          </cell>
          <cell r="G9">
            <v>1.91</v>
          </cell>
          <cell r="H9">
            <v>1.91</v>
          </cell>
          <cell r="I9">
            <v>0.32434274657285983</v>
          </cell>
          <cell r="J9">
            <v>0.67565725342714023</v>
          </cell>
          <cell r="K9">
            <v>-31.360331377404208</v>
          </cell>
          <cell r="L9">
            <v>23.942748959821799</v>
          </cell>
        </row>
        <row r="10">
          <cell r="C10" t="str">
            <v>Elon</v>
          </cell>
          <cell r="D10">
            <v>134</v>
          </cell>
          <cell r="E10" t="str">
            <v>James Madison</v>
          </cell>
          <cell r="F10">
            <v>134</v>
          </cell>
          <cell r="G10">
            <v>1.91</v>
          </cell>
          <cell r="H10">
            <v>1.91</v>
          </cell>
          <cell r="I10">
            <v>0.61142203104675708</v>
          </cell>
          <cell r="J10">
            <v>0.38857796895324287</v>
          </cell>
          <cell r="K10">
            <v>13.830995546646101</v>
          </cell>
          <cell r="L10">
            <v>-21.248577964228534</v>
          </cell>
        </row>
        <row r="11">
          <cell r="C11" t="str">
            <v>Texas Tech</v>
          </cell>
          <cell r="D11">
            <v>158</v>
          </cell>
          <cell r="E11" t="str">
            <v>Baylor</v>
          </cell>
          <cell r="F11">
            <v>158</v>
          </cell>
          <cell r="G11">
            <v>1.91</v>
          </cell>
          <cell r="H11">
            <v>1.91</v>
          </cell>
          <cell r="I11">
            <v>0.18891874679985579</v>
          </cell>
          <cell r="J11">
            <v>0.81108125320014424</v>
          </cell>
          <cell r="K11">
            <v>-52.67845002298975</v>
          </cell>
          <cell r="L11">
            <v>45.260867605407327</v>
          </cell>
        </row>
        <row r="12">
          <cell r="C12" t="str">
            <v>Michigan</v>
          </cell>
          <cell r="D12">
            <v>132</v>
          </cell>
          <cell r="E12" t="str">
            <v>Michigan St.</v>
          </cell>
          <cell r="F12">
            <v>132</v>
          </cell>
          <cell r="G12">
            <v>1.91</v>
          </cell>
          <cell r="H12">
            <v>1.91</v>
          </cell>
          <cell r="I12">
            <v>0.63568132526333232</v>
          </cell>
          <cell r="J12">
            <v>0.36431867473666762</v>
          </cell>
          <cell r="K12">
            <v>17.649834993376206</v>
          </cell>
          <cell r="L12">
            <v>-25.067417410958651</v>
          </cell>
        </row>
        <row r="13">
          <cell r="C13" t="str">
            <v>East Tennessee St.</v>
          </cell>
          <cell r="D13">
            <v>140.5</v>
          </cell>
          <cell r="E13" t="str">
            <v>UNC Greensboro</v>
          </cell>
          <cell r="F13">
            <v>140.5</v>
          </cell>
          <cell r="G13">
            <v>1.91</v>
          </cell>
          <cell r="H13">
            <v>1.91</v>
          </cell>
          <cell r="I13">
            <v>0.33565737596036022</v>
          </cell>
          <cell r="J13">
            <v>0.66434262403963973</v>
          </cell>
          <cell r="K13">
            <v>-29.579209773272972</v>
          </cell>
          <cell r="L13">
            <v>22.161627355690527</v>
          </cell>
        </row>
        <row r="14">
          <cell r="C14" t="str">
            <v>William &amp; Mary</v>
          </cell>
          <cell r="D14">
            <v>145</v>
          </cell>
          <cell r="E14" t="str">
            <v>Northeastern</v>
          </cell>
          <cell r="F14">
            <v>145</v>
          </cell>
          <cell r="G14">
            <v>1.91</v>
          </cell>
          <cell r="H14">
            <v>1.91</v>
          </cell>
          <cell r="I14">
            <v>0.2766882457400287</v>
          </cell>
          <cell r="J14">
            <v>0.72331175425997141</v>
          </cell>
          <cell r="K14">
            <v>-38.861987689825156</v>
          </cell>
          <cell r="L14">
            <v>31.444405272242747</v>
          </cell>
        </row>
        <row r="15">
          <cell r="C15" t="str">
            <v>Louisiana</v>
          </cell>
          <cell r="D15">
            <v>130</v>
          </cell>
          <cell r="E15" t="str">
            <v>Georgia St.</v>
          </cell>
          <cell r="F15">
            <v>130</v>
          </cell>
          <cell r="G15">
            <v>1.91</v>
          </cell>
          <cell r="H15">
            <v>1.91</v>
          </cell>
          <cell r="I15">
            <v>0.62044732853547491</v>
          </cell>
          <cell r="J15">
            <v>0.37955267146452504</v>
          </cell>
          <cell r="K15">
            <v>15.251736057919533</v>
          </cell>
          <cell r="L15">
            <v>-22.669318475501967</v>
          </cell>
        </row>
        <row r="16">
          <cell r="C16" t="str">
            <v>North Dakota</v>
          </cell>
          <cell r="D16">
            <v>145.5</v>
          </cell>
          <cell r="E16" t="str">
            <v>Oral Roberts</v>
          </cell>
          <cell r="F16">
            <v>145.5</v>
          </cell>
          <cell r="G16">
            <v>1.91</v>
          </cell>
          <cell r="H16">
            <v>1.91</v>
          </cell>
          <cell r="I16">
            <v>0.66830935453553497</v>
          </cell>
          <cell r="J16">
            <v>0.33169064546446503</v>
          </cell>
          <cell r="K16">
            <v>22.786060480456467</v>
          </cell>
          <cell r="L16">
            <v>-30.203642898038893</v>
          </cell>
        </row>
        <row r="17">
          <cell r="C17" t="str">
            <v>Texas</v>
          </cell>
          <cell r="D17">
            <v>136</v>
          </cell>
          <cell r="E17" t="str">
            <v>TCU</v>
          </cell>
          <cell r="F17">
            <v>136</v>
          </cell>
          <cell r="G17">
            <v>1.91</v>
          </cell>
          <cell r="H17">
            <v>1.91</v>
          </cell>
          <cell r="I17">
            <v>0.3123367166629954</v>
          </cell>
          <cell r="J17">
            <v>0.68766328333700466</v>
          </cell>
          <cell r="K17">
            <v>-33.250291580248252</v>
          </cell>
          <cell r="L17">
            <v>25.832709162665839</v>
          </cell>
        </row>
        <row r="18">
          <cell r="C18" t="str">
            <v>Penn St.</v>
          </cell>
          <cell r="D18">
            <v>137</v>
          </cell>
          <cell r="E18" t="str">
            <v>Maryland</v>
          </cell>
          <cell r="F18">
            <v>137</v>
          </cell>
          <cell r="G18">
            <v>1.91</v>
          </cell>
          <cell r="H18">
            <v>1.91</v>
          </cell>
          <cell r="I18">
            <v>0.33550661287874622</v>
          </cell>
          <cell r="J18">
            <v>0.66449338712125383</v>
          </cell>
          <cell r="K18">
            <v>-29.602942533098471</v>
          </cell>
          <cell r="L18">
            <v>22.185360115516048</v>
          </cell>
        </row>
        <row r="19">
          <cell r="C19" t="str">
            <v>Mercer</v>
          </cell>
          <cell r="D19">
            <v>140.5</v>
          </cell>
          <cell r="E19" t="str">
            <v>VMI</v>
          </cell>
          <cell r="F19">
            <v>140.5</v>
          </cell>
          <cell r="G19">
            <v>1.91</v>
          </cell>
          <cell r="H19">
            <v>1.91</v>
          </cell>
          <cell r="I19">
            <v>0.63015868928614793</v>
          </cell>
          <cell r="J19">
            <v>0.36984131071385218</v>
          </cell>
          <cell r="K19">
            <v>16.780474989275486</v>
          </cell>
          <cell r="L19">
            <v>-24.198057406857892</v>
          </cell>
        </row>
        <row r="20">
          <cell r="C20" t="str">
            <v>Oregon</v>
          </cell>
          <cell r="D20">
            <v>140.5</v>
          </cell>
          <cell r="E20" t="str">
            <v>Oregon St.</v>
          </cell>
          <cell r="F20">
            <v>140.5</v>
          </cell>
          <cell r="G20">
            <v>1.91</v>
          </cell>
          <cell r="H20">
            <v>1.91</v>
          </cell>
          <cell r="I20">
            <v>0.59729909332371811</v>
          </cell>
          <cell r="J20">
            <v>0.40270090667628178</v>
          </cell>
          <cell r="K20">
            <v>11.60779683365123</v>
          </cell>
          <cell r="L20">
            <v>-19.025379251233669</v>
          </cell>
        </row>
        <row r="21">
          <cell r="C21" t="str">
            <v>Appalachian St.</v>
          </cell>
          <cell r="D21">
            <v>138.5</v>
          </cell>
          <cell r="E21" t="str">
            <v>Coastal Carolina</v>
          </cell>
          <cell r="F21">
            <v>138.5</v>
          </cell>
          <cell r="G21">
            <v>1.91</v>
          </cell>
          <cell r="H21">
            <v>1.91</v>
          </cell>
          <cell r="I21">
            <v>0.35023653823852541</v>
          </cell>
          <cell r="J21">
            <v>0.6497634617614747</v>
          </cell>
          <cell r="K21">
            <v>-27.284193293770592</v>
          </cell>
          <cell r="L21">
            <v>19.866610876188187</v>
          </cell>
        </row>
        <row r="22">
          <cell r="C22" t="str">
            <v>Drexel</v>
          </cell>
          <cell r="D22">
            <v>139.5</v>
          </cell>
          <cell r="E22" t="str">
            <v>Charleston</v>
          </cell>
          <cell r="F22">
            <v>139.5</v>
          </cell>
          <cell r="G22">
            <v>1.91</v>
          </cell>
          <cell r="H22">
            <v>1.91</v>
          </cell>
          <cell r="I22">
            <v>0.66206675546909011</v>
          </cell>
          <cell r="J22">
            <v>0.33793324453090989</v>
          </cell>
          <cell r="K22">
            <v>21.803365627414458</v>
          </cell>
          <cell r="L22">
            <v>-29.220948044996881</v>
          </cell>
        </row>
        <row r="23">
          <cell r="C23" t="str">
            <v>UMKC</v>
          </cell>
          <cell r="D23">
            <v>119</v>
          </cell>
          <cell r="E23" t="str">
            <v>North Dakota St.</v>
          </cell>
          <cell r="F23">
            <v>119</v>
          </cell>
          <cell r="G23">
            <v>1.91</v>
          </cell>
          <cell r="H23">
            <v>1.91</v>
          </cell>
          <cell r="I23">
            <v>0.71442881448743412</v>
          </cell>
          <cell r="J23">
            <v>0.28557118551256588</v>
          </cell>
          <cell r="K23">
            <v>30.046074368488942</v>
          </cell>
          <cell r="L23">
            <v>-37.463656786071368</v>
          </cell>
        </row>
        <row r="24">
          <cell r="C24" t="str">
            <v>Campbell</v>
          </cell>
          <cell r="D24">
            <v>150</v>
          </cell>
          <cell r="E24" t="str">
            <v>Winthrop</v>
          </cell>
          <cell r="F24">
            <v>150</v>
          </cell>
          <cell r="G24">
            <v>1.91</v>
          </cell>
          <cell r="H24">
            <v>1.91</v>
          </cell>
          <cell r="I24">
            <v>0.2986943834866751</v>
          </cell>
          <cell r="J24">
            <v>0.7013056165133249</v>
          </cell>
          <cell r="K24">
            <v>-35.397834687399772</v>
          </cell>
          <cell r="L24">
            <v>27.980252269817363</v>
          </cell>
        </row>
        <row r="25">
          <cell r="C25" t="str">
            <v>Miami FL</v>
          </cell>
          <cell r="D25">
            <v>146</v>
          </cell>
          <cell r="E25" t="str">
            <v>Notre Dame</v>
          </cell>
          <cell r="F25">
            <v>146</v>
          </cell>
          <cell r="G25">
            <v>1.91</v>
          </cell>
          <cell r="H25">
            <v>1.91</v>
          </cell>
          <cell r="I25">
            <v>0.49480581209646446</v>
          </cell>
          <cell r="J25">
            <v>0.50519418790353554</v>
          </cell>
          <cell r="K25">
            <v>-4.5264477111884274</v>
          </cell>
          <cell r="L25">
            <v>-2.8911347063939981</v>
          </cell>
        </row>
        <row r="26">
          <cell r="C26" t="str">
            <v>Minnesota</v>
          </cell>
          <cell r="D26">
            <v>133.5</v>
          </cell>
          <cell r="E26" t="str">
            <v>Maryland</v>
          </cell>
          <cell r="F26">
            <v>133.5</v>
          </cell>
          <cell r="G26">
            <v>1.91</v>
          </cell>
          <cell r="H26">
            <v>1.91</v>
          </cell>
          <cell r="I26">
            <v>0.54153533880976912</v>
          </cell>
          <cell r="J26">
            <v>0.45846466119023083</v>
          </cell>
          <cell r="K26">
            <v>2.8296014115378281</v>
          </cell>
          <cell r="L26">
            <v>-10.247183829120262</v>
          </cell>
        </row>
        <row r="27">
          <cell r="C27" t="str">
            <v>Valparaiso</v>
          </cell>
          <cell r="D27">
            <v>137.5</v>
          </cell>
          <cell r="E27" t="str">
            <v>Northern Iowa</v>
          </cell>
          <cell r="F27">
            <v>137.5</v>
          </cell>
          <cell r="G27">
            <v>1.91</v>
          </cell>
          <cell r="H27">
            <v>1.91</v>
          </cell>
          <cell r="I27">
            <v>0.52814234795921677</v>
          </cell>
          <cell r="J27">
            <v>0.47185765204078323</v>
          </cell>
          <cell r="K27">
            <v>0.72130917050307419</v>
          </cell>
          <cell r="L27">
            <v>-8.1388915880854977</v>
          </cell>
        </row>
        <row r="28">
          <cell r="C28" t="str">
            <v>Oregon St.</v>
          </cell>
          <cell r="D28">
            <v>140</v>
          </cell>
          <cell r="E28" t="str">
            <v>Arizona St.</v>
          </cell>
          <cell r="F28">
            <v>140</v>
          </cell>
          <cell r="G28">
            <v>1.91</v>
          </cell>
          <cell r="H28">
            <v>1.91</v>
          </cell>
          <cell r="I28">
            <v>0.45105026678032401</v>
          </cell>
          <cell r="J28">
            <v>0.54894973321967599</v>
          </cell>
          <cell r="K28">
            <v>-11.414339872218235</v>
          </cell>
          <cell r="L28">
            <v>3.9967574546358087</v>
          </cell>
        </row>
        <row r="29">
          <cell r="C29" t="str">
            <v>Cal St. Northridge</v>
          </cell>
          <cell r="D29">
            <v>143.5</v>
          </cell>
          <cell r="E29" t="str">
            <v>Cal St. Fullerton</v>
          </cell>
          <cell r="F29">
            <v>143.5</v>
          </cell>
          <cell r="G29">
            <v>1.91</v>
          </cell>
          <cell r="H29">
            <v>1.91</v>
          </cell>
          <cell r="I29">
            <v>0.34118215645247363</v>
          </cell>
          <cell r="J29">
            <v>0.65881784354752637</v>
          </cell>
          <cell r="K29">
            <v>-28.70951218481666</v>
          </cell>
          <cell r="L29">
            <v>21.291929767234233</v>
          </cell>
        </row>
        <row r="30">
          <cell r="C30" t="str">
            <v>Maryland</v>
          </cell>
          <cell r="D30">
            <v>138.5</v>
          </cell>
          <cell r="E30" t="str">
            <v>Illinois</v>
          </cell>
          <cell r="F30">
            <v>138.5</v>
          </cell>
          <cell r="G30">
            <v>1.91</v>
          </cell>
          <cell r="H30">
            <v>1.91</v>
          </cell>
          <cell r="I30">
            <v>0.51435162007840096</v>
          </cell>
          <cell r="J30">
            <v>0.48564837992159893</v>
          </cell>
          <cell r="K30">
            <v>-1.449593872273699</v>
          </cell>
          <cell r="L30">
            <v>-5.967988545308744</v>
          </cell>
        </row>
        <row r="31">
          <cell r="C31" t="str">
            <v>St. John's</v>
          </cell>
          <cell r="D31">
            <v>149</v>
          </cell>
          <cell r="E31" t="str">
            <v>Georgetown</v>
          </cell>
          <cell r="F31">
            <v>149</v>
          </cell>
          <cell r="G31">
            <v>1.91</v>
          </cell>
          <cell r="H31">
            <v>1.91</v>
          </cell>
          <cell r="I31">
            <v>0.65982188441359535</v>
          </cell>
          <cell r="J31">
            <v>0.34017811558640465</v>
          </cell>
          <cell r="K31">
            <v>21.449983453019271</v>
          </cell>
          <cell r="L31">
            <v>-28.867565870601698</v>
          </cell>
        </row>
        <row r="32">
          <cell r="C32" t="str">
            <v>Northeastern</v>
          </cell>
          <cell r="D32">
            <v>135</v>
          </cell>
          <cell r="E32" t="str">
            <v>Old Dominion</v>
          </cell>
          <cell r="F32">
            <v>135</v>
          </cell>
          <cell r="G32">
            <v>1.91</v>
          </cell>
          <cell r="H32">
            <v>1.91</v>
          </cell>
          <cell r="I32">
            <v>0.33474113607324429</v>
          </cell>
          <cell r="J32">
            <v>0.66525886392675571</v>
          </cell>
          <cell r="K32">
            <v>-29.723442041217318</v>
          </cell>
          <cell r="L32">
            <v>22.305859623634902</v>
          </cell>
        </row>
        <row r="33">
          <cell r="C33" t="str">
            <v>Ohio</v>
          </cell>
          <cell r="D33">
            <v>158</v>
          </cell>
          <cell r="E33" t="str">
            <v>Marshall</v>
          </cell>
          <cell r="F33">
            <v>158</v>
          </cell>
          <cell r="G33">
            <v>1.91</v>
          </cell>
          <cell r="H33">
            <v>1.91</v>
          </cell>
          <cell r="I33">
            <v>0.41352902478210646</v>
          </cell>
          <cell r="J33">
            <v>0.5864709752178936</v>
          </cell>
          <cell r="K33">
            <v>-17.320843076882703</v>
          </cell>
          <cell r="L33">
            <v>9.9032606593002743</v>
          </cell>
        </row>
        <row r="34">
          <cell r="C34" t="str">
            <v>New Mexico</v>
          </cell>
          <cell r="D34">
            <v>150</v>
          </cell>
          <cell r="E34" t="str">
            <v>Rice</v>
          </cell>
          <cell r="F34">
            <v>150</v>
          </cell>
          <cell r="G34">
            <v>1.91</v>
          </cell>
          <cell r="H34">
            <v>1.91</v>
          </cell>
          <cell r="I34">
            <v>0.61461406420098119</v>
          </cell>
          <cell r="J34">
            <v>0.38538593579901886</v>
          </cell>
          <cell r="K34">
            <v>14.333477688780821</v>
          </cell>
          <cell r="L34">
            <v>-21.751060106363248</v>
          </cell>
        </row>
        <row r="35">
          <cell r="C35" t="str">
            <v>Seton Hall</v>
          </cell>
          <cell r="D35">
            <v>131.5</v>
          </cell>
          <cell r="E35" t="str">
            <v>Penn St.</v>
          </cell>
          <cell r="F35">
            <v>131.5</v>
          </cell>
          <cell r="G35">
            <v>1.91</v>
          </cell>
          <cell r="H35">
            <v>1.91</v>
          </cell>
          <cell r="I35">
            <v>0.3658718978401761</v>
          </cell>
          <cell r="J35">
            <v>0.63412810215982374</v>
          </cell>
          <cell r="K35">
            <v>-24.822912785049212</v>
          </cell>
          <cell r="L35">
            <v>17.405330367466757</v>
          </cell>
        </row>
        <row r="36">
          <cell r="C36" t="str">
            <v>California</v>
          </cell>
          <cell r="D36">
            <v>131.5</v>
          </cell>
          <cell r="E36" t="str">
            <v>UCLA</v>
          </cell>
          <cell r="F36">
            <v>131.5</v>
          </cell>
          <cell r="G36">
            <v>1.91</v>
          </cell>
          <cell r="H36">
            <v>1.91</v>
          </cell>
          <cell r="I36">
            <v>0.40794916173333884</v>
          </cell>
          <cell r="J36">
            <v>0.59205083826666116</v>
          </cell>
          <cell r="K36">
            <v>-18.199211628240899</v>
          </cell>
          <cell r="L36">
            <v>10.78162921065848</v>
          </cell>
        </row>
        <row r="37">
          <cell r="C37" t="str">
            <v>South Dakota St.</v>
          </cell>
          <cell r="D37">
            <v>131.5</v>
          </cell>
          <cell r="E37" t="str">
            <v>Drake</v>
          </cell>
          <cell r="F37">
            <v>131.5</v>
          </cell>
          <cell r="G37">
            <v>1.91</v>
          </cell>
          <cell r="H37">
            <v>1.91</v>
          </cell>
          <cell r="I37">
            <v>0.74849715593626764</v>
          </cell>
          <cell r="J37">
            <v>0.25150284406373241</v>
          </cell>
          <cell r="K37">
            <v>35.409030316341031</v>
          </cell>
          <cell r="L37">
            <v>-42.826612733923454</v>
          </cell>
        </row>
        <row r="38">
          <cell r="C38" t="str">
            <v>North Dakota St.</v>
          </cell>
          <cell r="D38">
            <v>138.5</v>
          </cell>
          <cell r="E38" t="str">
            <v>Louisiana</v>
          </cell>
          <cell r="F38">
            <v>138.5</v>
          </cell>
          <cell r="G38">
            <v>1.91</v>
          </cell>
          <cell r="H38">
            <v>1.91</v>
          </cell>
          <cell r="I38">
            <v>0.51343632059793387</v>
          </cell>
          <cell r="J38">
            <v>0.48656367940206607</v>
          </cell>
          <cell r="K38">
            <v>-1.5936781036768934</v>
          </cell>
          <cell r="L38">
            <v>-5.8239043139055413</v>
          </cell>
        </row>
        <row r="39">
          <cell r="C39" t="str">
            <v>Arkansas</v>
          </cell>
          <cell r="D39">
            <v>138.5</v>
          </cell>
          <cell r="E39" t="str">
            <v>Louisiana</v>
          </cell>
          <cell r="F39">
            <v>138.5</v>
          </cell>
          <cell r="G39">
            <v>1.91</v>
          </cell>
          <cell r="H39">
            <v>1.91</v>
          </cell>
          <cell r="I39">
            <v>0.6151073164790376</v>
          </cell>
          <cell r="J39">
            <v>0.38489268352096234</v>
          </cell>
          <cell r="K39">
            <v>14.411124269914424</v>
          </cell>
          <cell r="L39">
            <v>-21.828706687496869</v>
          </cell>
        </row>
        <row r="40">
          <cell r="C40" t="str">
            <v>Harvard</v>
          </cell>
          <cell r="D40">
            <v>138.5</v>
          </cell>
          <cell r="E40" t="str">
            <v>Louisiana</v>
          </cell>
          <cell r="F40">
            <v>138.5</v>
          </cell>
          <cell r="G40">
            <v>1.91</v>
          </cell>
          <cell r="H40">
            <v>1.91</v>
          </cell>
          <cell r="I40">
            <v>0.50005865046348064</v>
          </cell>
          <cell r="J40">
            <v>0.49994134953651942</v>
          </cell>
          <cell r="K40">
            <v>-3.6995585946224225</v>
          </cell>
          <cell r="L40">
            <v>-3.718023822959994</v>
          </cell>
        </row>
        <row r="41">
          <cell r="C41" t="str">
            <v>UC Santa Barbara</v>
          </cell>
          <cell r="D41">
            <v>150.5</v>
          </cell>
          <cell r="E41" t="str">
            <v>Missouri</v>
          </cell>
          <cell r="F41">
            <v>150.5</v>
          </cell>
          <cell r="G41">
            <v>1.91</v>
          </cell>
          <cell r="H41">
            <v>1.91</v>
          </cell>
          <cell r="I41">
            <v>0.27562138843032347</v>
          </cell>
          <cell r="J41">
            <v>0.72437861156967653</v>
          </cell>
          <cell r="K41">
            <v>-39.029929788303491</v>
          </cell>
          <cell r="L41">
            <v>31.612347370721057</v>
          </cell>
        </row>
        <row r="42">
          <cell r="C42" t="str">
            <v>Tulsa</v>
          </cell>
          <cell r="D42">
            <v>150.5</v>
          </cell>
          <cell r="E42" t="str">
            <v>Missouri</v>
          </cell>
          <cell r="F42">
            <v>150.5</v>
          </cell>
          <cell r="G42">
            <v>1.91</v>
          </cell>
          <cell r="H42">
            <v>1.91</v>
          </cell>
          <cell r="I42">
            <v>0.29890958183473143</v>
          </cell>
          <cell r="J42">
            <v>0.70109041816526863</v>
          </cell>
          <cell r="K42">
            <v>-35.363958683708489</v>
          </cell>
          <cell r="L42">
            <v>27.94637626612608</v>
          </cell>
        </row>
        <row r="43">
          <cell r="C43" t="str">
            <v>North Dakota</v>
          </cell>
          <cell r="D43">
            <v>150.5</v>
          </cell>
          <cell r="E43" t="str">
            <v>Missouri</v>
          </cell>
          <cell r="F43">
            <v>150.5</v>
          </cell>
          <cell r="G43">
            <v>1.91</v>
          </cell>
          <cell r="H43">
            <v>1.91</v>
          </cell>
          <cell r="I43">
            <v>0.36608134701705258</v>
          </cell>
          <cell r="J43">
            <v>0.63391865298294747</v>
          </cell>
          <cell r="K43">
            <v>-24.789941801985961</v>
          </cell>
          <cell r="L43">
            <v>17.372359384403545</v>
          </cell>
        </row>
        <row r="44">
          <cell r="C44" t="str">
            <v>Maryland Eastern Shore</v>
          </cell>
          <cell r="D44">
            <v>147</v>
          </cell>
          <cell r="E44" t="str">
            <v>Memphis</v>
          </cell>
          <cell r="F44">
            <v>147</v>
          </cell>
          <cell r="G44">
            <v>1.91</v>
          </cell>
          <cell r="H44">
            <v>1.91</v>
          </cell>
          <cell r="I44">
            <v>0.38653051487688084</v>
          </cell>
          <cell r="J44">
            <v>0.61346948512311916</v>
          </cell>
          <cell r="K44">
            <v>-21.570883235040469</v>
          </cell>
          <cell r="L44">
            <v>14.153300817458035</v>
          </cell>
        </row>
        <row r="45">
          <cell r="C45" t="str">
            <v>Boston University</v>
          </cell>
          <cell r="D45">
            <v>147</v>
          </cell>
          <cell r="E45" t="str">
            <v>Memphis</v>
          </cell>
          <cell r="F45">
            <v>147</v>
          </cell>
          <cell r="G45">
            <v>1.91</v>
          </cell>
          <cell r="H45">
            <v>1.91</v>
          </cell>
          <cell r="I45">
            <v>0.49344689147495591</v>
          </cell>
          <cell r="J45">
            <v>0.50655310852504409</v>
          </cell>
          <cell r="K45">
            <v>-4.7403657101237062</v>
          </cell>
          <cell r="L45">
            <v>-2.6772167074587196</v>
          </cell>
        </row>
        <row r="46">
          <cell r="C46" t="str">
            <v>Richmond</v>
          </cell>
          <cell r="D46">
            <v>147</v>
          </cell>
          <cell r="E46" t="str">
            <v>Memphis</v>
          </cell>
          <cell r="F46">
            <v>147</v>
          </cell>
          <cell r="G46">
            <v>1.91</v>
          </cell>
          <cell r="H46">
            <v>1.91</v>
          </cell>
          <cell r="I46">
            <v>0.48737893123511178</v>
          </cell>
          <cell r="J46">
            <v>0.51262106876488822</v>
          </cell>
          <cell r="K46">
            <v>-5.6955693412859816</v>
          </cell>
          <cell r="L46">
            <v>-1.7220130762964434</v>
          </cell>
        </row>
        <row r="47">
          <cell r="C47" t="str">
            <v>Bethune Cookman</v>
          </cell>
          <cell r="D47">
            <v>139.5</v>
          </cell>
          <cell r="E47" t="str">
            <v>Indiana</v>
          </cell>
          <cell r="F47">
            <v>139.5</v>
          </cell>
          <cell r="G47">
            <v>1.91</v>
          </cell>
          <cell r="H47">
            <v>1.91</v>
          </cell>
          <cell r="I47">
            <v>0.37631208157761042</v>
          </cell>
          <cell r="J47">
            <v>0.62368791842238958</v>
          </cell>
          <cell r="K47">
            <v>-23.179444301106937</v>
          </cell>
          <cell r="L47">
            <v>15.761861883524512</v>
          </cell>
        </row>
        <row r="48">
          <cell r="C48" t="str">
            <v>Western Michigan</v>
          </cell>
          <cell r="D48">
            <v>139.5</v>
          </cell>
          <cell r="E48" t="str">
            <v>Indiana</v>
          </cell>
          <cell r="F48">
            <v>139.5</v>
          </cell>
          <cell r="G48">
            <v>1.91</v>
          </cell>
          <cell r="H48">
            <v>1.91</v>
          </cell>
          <cell r="I48">
            <v>0.38124955727442761</v>
          </cell>
          <cell r="J48">
            <v>0.61875044272557234</v>
          </cell>
          <cell r="K48">
            <v>-22.402198813668406</v>
          </cell>
          <cell r="L48">
            <v>14.984616396085967</v>
          </cell>
        </row>
        <row r="49">
          <cell r="C49" t="str">
            <v>Arkansas Pine Bluff</v>
          </cell>
          <cell r="D49">
            <v>139.5</v>
          </cell>
          <cell r="E49" t="str">
            <v>Indiana</v>
          </cell>
          <cell r="F49">
            <v>139.5</v>
          </cell>
          <cell r="G49">
            <v>1.91</v>
          </cell>
          <cell r="H49">
            <v>1.91</v>
          </cell>
          <cell r="I49">
            <v>0.54034577281070995</v>
          </cell>
          <cell r="J49">
            <v>0.45965422718929011</v>
          </cell>
          <cell r="K49">
            <v>2.6423428078397846</v>
          </cell>
          <cell r="L49">
            <v>-10.059925225422191</v>
          </cell>
        </row>
        <row r="50">
          <cell r="C50" t="str">
            <v>Florida Gulf Coast</v>
          </cell>
          <cell r="D50">
            <v>148.5</v>
          </cell>
          <cell r="E50" t="str">
            <v>LSU</v>
          </cell>
          <cell r="F50">
            <v>148.5</v>
          </cell>
          <cell r="G50">
            <v>1.91</v>
          </cell>
          <cell r="H50">
            <v>1.91</v>
          </cell>
          <cell r="I50">
            <v>0.44382998679534147</v>
          </cell>
          <cell r="J50">
            <v>0.55617001320465853</v>
          </cell>
          <cell r="K50">
            <v>-12.550938891832244</v>
          </cell>
          <cell r="L50">
            <v>5.1333564742498181</v>
          </cell>
        </row>
        <row r="51">
          <cell r="C51" t="str">
            <v>Maine</v>
          </cell>
          <cell r="D51">
            <v>148.5</v>
          </cell>
          <cell r="E51" t="str">
            <v>LSU</v>
          </cell>
          <cell r="F51">
            <v>148.5</v>
          </cell>
          <cell r="G51">
            <v>1.91</v>
          </cell>
          <cell r="H51">
            <v>1.91</v>
          </cell>
          <cell r="I51">
            <v>0.33059011882859107</v>
          </cell>
          <cell r="J51">
            <v>0.66940988117140887</v>
          </cell>
          <cell r="K51">
            <v>-30.376885140444319</v>
          </cell>
          <cell r="L51">
            <v>22.959302722861889</v>
          </cell>
        </row>
        <row r="52">
          <cell r="C52" t="str">
            <v>North Carolina A&amp;T</v>
          </cell>
          <cell r="D52">
            <v>148.5</v>
          </cell>
          <cell r="E52" t="str">
            <v>LSU</v>
          </cell>
          <cell r="F52">
            <v>148.5</v>
          </cell>
          <cell r="G52">
            <v>1.91</v>
          </cell>
          <cell r="H52">
            <v>1.91</v>
          </cell>
          <cell r="I52">
            <v>0.3335077814042976</v>
          </cell>
          <cell r="J52">
            <v>0.6664922185957024</v>
          </cell>
          <cell r="K52">
            <v>-29.917593751466342</v>
          </cell>
          <cell r="L52">
            <v>22.500011333883918</v>
          </cell>
        </row>
        <row r="53">
          <cell r="C53" t="str">
            <v>North Carolina A&amp;T</v>
          </cell>
          <cell r="D53">
            <v>154.5</v>
          </cell>
          <cell r="E53" t="str">
            <v>Seattle</v>
          </cell>
          <cell r="F53">
            <v>154.5</v>
          </cell>
          <cell r="G53">
            <v>1.91</v>
          </cell>
          <cell r="H53">
            <v>1.91</v>
          </cell>
          <cell r="I53">
            <v>0.30934004966983197</v>
          </cell>
          <cell r="J53">
            <v>0.69065995033016792</v>
          </cell>
          <cell r="K53">
            <v>-33.72201965362261</v>
          </cell>
          <cell r="L53">
            <v>26.304437236040162</v>
          </cell>
        </row>
        <row r="54">
          <cell r="C54" t="str">
            <v>North Carolina A&amp;T</v>
          </cell>
          <cell r="D54">
            <v>154.5</v>
          </cell>
          <cell r="E54" t="str">
            <v>Seattle</v>
          </cell>
          <cell r="F54">
            <v>154.5</v>
          </cell>
          <cell r="G54">
            <v>1.91</v>
          </cell>
          <cell r="H54">
            <v>1.91</v>
          </cell>
          <cell r="I54">
            <v>0.30934004966983197</v>
          </cell>
          <cell r="J54">
            <v>0.69065995033016792</v>
          </cell>
          <cell r="K54">
            <v>-33.72201965362261</v>
          </cell>
          <cell r="L54">
            <v>26.304437236040162</v>
          </cell>
        </row>
        <row r="55">
          <cell r="C55" t="str">
            <v>North Carolina A&amp;T</v>
          </cell>
          <cell r="D55">
            <v>154.5</v>
          </cell>
          <cell r="E55" t="str">
            <v>Seattle</v>
          </cell>
          <cell r="F55">
            <v>154.5</v>
          </cell>
          <cell r="G55">
            <v>1.91</v>
          </cell>
          <cell r="H55">
            <v>1.91</v>
          </cell>
          <cell r="I55">
            <v>0.30934004966983197</v>
          </cell>
          <cell r="J55">
            <v>0.69065995033016792</v>
          </cell>
          <cell r="K55">
            <v>-33.72201965362261</v>
          </cell>
          <cell r="L55">
            <v>26.304437236040162</v>
          </cell>
        </row>
        <row r="56">
          <cell r="C56" t="str">
            <v>North Carolina A&amp;T</v>
          </cell>
          <cell r="D56">
            <v>126</v>
          </cell>
          <cell r="E56" t="str">
            <v>California</v>
          </cell>
          <cell r="F56">
            <v>126</v>
          </cell>
          <cell r="G56">
            <v>1.91</v>
          </cell>
          <cell r="H56">
            <v>1.91</v>
          </cell>
          <cell r="I56">
            <v>0.51804756784624628</v>
          </cell>
          <cell r="J56">
            <v>0.48195243215375372</v>
          </cell>
          <cell r="K56">
            <v>-0.86778670991783025</v>
          </cell>
          <cell r="L56">
            <v>-6.549795707664595</v>
          </cell>
        </row>
        <row r="57">
          <cell r="C57" t="str">
            <v>North Carolina A&amp;T</v>
          </cell>
          <cell r="D57">
            <v>126</v>
          </cell>
          <cell r="E57" t="str">
            <v>California</v>
          </cell>
          <cell r="F57">
            <v>126</v>
          </cell>
          <cell r="G57">
            <v>1.91</v>
          </cell>
          <cell r="H57">
            <v>1.91</v>
          </cell>
          <cell r="I57">
            <v>0.51804756784624628</v>
          </cell>
          <cell r="J57">
            <v>0.48195243215375372</v>
          </cell>
          <cell r="K57">
            <v>-0.86778670991783025</v>
          </cell>
          <cell r="L57">
            <v>-6.549795707664595</v>
          </cell>
        </row>
        <row r="58">
          <cell r="C58" t="str">
            <v>North Carolina A&amp;T</v>
          </cell>
          <cell r="D58">
            <v>126</v>
          </cell>
          <cell r="E58" t="str">
            <v>California</v>
          </cell>
          <cell r="F58">
            <v>126</v>
          </cell>
          <cell r="G58">
            <v>1.91</v>
          </cell>
          <cell r="H58">
            <v>1.91</v>
          </cell>
          <cell r="I58">
            <v>0.51804756784624628</v>
          </cell>
          <cell r="J58">
            <v>0.48195243215375372</v>
          </cell>
          <cell r="K58">
            <v>-0.86778670991783025</v>
          </cell>
          <cell r="L58">
            <v>-6.549795707664595</v>
          </cell>
        </row>
        <row r="59">
          <cell r="C59" t="str">
            <v>North Carolina A&amp;T</v>
          </cell>
          <cell r="D59">
            <v>144.5</v>
          </cell>
          <cell r="E59" t="str">
            <v>BYU</v>
          </cell>
          <cell r="F59">
            <v>144.5</v>
          </cell>
          <cell r="G59">
            <v>1.91</v>
          </cell>
          <cell r="H59">
            <v>1.91</v>
          </cell>
          <cell r="I59">
            <v>0.44867867343783385</v>
          </cell>
          <cell r="J59">
            <v>0.55132132656216626</v>
          </cell>
          <cell r="K59">
            <v>-11.787670362670662</v>
          </cell>
          <cell r="L59">
            <v>4.3700879450882635</v>
          </cell>
        </row>
        <row r="60">
          <cell r="C60" t="str">
            <v>North Carolina A&amp;T</v>
          </cell>
          <cell r="D60">
            <v>144.5</v>
          </cell>
          <cell r="E60" t="str">
            <v>BYU</v>
          </cell>
          <cell r="F60">
            <v>144.5</v>
          </cell>
          <cell r="G60">
            <v>1.91</v>
          </cell>
          <cell r="H60">
            <v>1.91</v>
          </cell>
          <cell r="I60">
            <v>0.44867867343783385</v>
          </cell>
          <cell r="J60">
            <v>0.55132132656216626</v>
          </cell>
          <cell r="K60">
            <v>-11.787670362670662</v>
          </cell>
          <cell r="L60">
            <v>4.3700879450882635</v>
          </cell>
        </row>
        <row r="61">
          <cell r="C61" t="str">
            <v>North Carolina A&amp;T</v>
          </cell>
          <cell r="D61">
            <v>144.5</v>
          </cell>
          <cell r="E61" t="str">
            <v>BYU</v>
          </cell>
          <cell r="F61">
            <v>144.5</v>
          </cell>
          <cell r="G61">
            <v>1.91</v>
          </cell>
          <cell r="H61">
            <v>1.91</v>
          </cell>
          <cell r="I61">
            <v>0.44867867343783385</v>
          </cell>
          <cell r="J61">
            <v>0.55132132656216626</v>
          </cell>
          <cell r="K61">
            <v>-11.787670362670662</v>
          </cell>
          <cell r="L61">
            <v>4.3700879450882635</v>
          </cell>
        </row>
        <row r="62">
          <cell r="C62" t="str">
            <v>North Carolina A&amp;T</v>
          </cell>
          <cell r="D62">
            <v>124</v>
          </cell>
          <cell r="E62" t="str">
            <v>Stanford</v>
          </cell>
          <cell r="F62">
            <v>124</v>
          </cell>
          <cell r="G62">
            <v>1.91</v>
          </cell>
          <cell r="H62">
            <v>1.91</v>
          </cell>
          <cell r="I62">
            <v>0.64563221685700811</v>
          </cell>
          <cell r="J62">
            <v>0.35436778314299183</v>
          </cell>
          <cell r="K62">
            <v>19.216280290952099</v>
          </cell>
          <cell r="L62">
            <v>-26.633862708534533</v>
          </cell>
        </row>
        <row r="63">
          <cell r="C63" t="str">
            <v>North Carolina A&amp;T</v>
          </cell>
          <cell r="D63">
            <v>124</v>
          </cell>
          <cell r="E63" t="str">
            <v>Stanford</v>
          </cell>
          <cell r="F63">
            <v>124</v>
          </cell>
          <cell r="G63">
            <v>1.91</v>
          </cell>
          <cell r="H63">
            <v>1.91</v>
          </cell>
          <cell r="I63">
            <v>0.64563221685700811</v>
          </cell>
          <cell r="J63">
            <v>0.35436778314299183</v>
          </cell>
          <cell r="K63">
            <v>19.216280290952099</v>
          </cell>
          <cell r="L63">
            <v>-26.633862708534533</v>
          </cell>
        </row>
        <row r="64">
          <cell r="C64" t="str">
            <v>North Carolina A&amp;T</v>
          </cell>
          <cell r="D64">
            <v>124</v>
          </cell>
          <cell r="E64" t="str">
            <v>Stanford</v>
          </cell>
          <cell r="F64">
            <v>124</v>
          </cell>
          <cell r="G64">
            <v>1.91</v>
          </cell>
          <cell r="H64">
            <v>1.91</v>
          </cell>
          <cell r="I64">
            <v>0.64563221685700811</v>
          </cell>
          <cell r="J64">
            <v>0.35436778314299183</v>
          </cell>
          <cell r="K64">
            <v>19.216280290952099</v>
          </cell>
          <cell r="L64">
            <v>-26.633862708534533</v>
          </cell>
        </row>
        <row r="65">
          <cell r="C65" t="str">
            <v>North Carolina A&amp;T</v>
          </cell>
          <cell r="D65">
            <v>155.5</v>
          </cell>
          <cell r="E65" t="str">
            <v>Memphis</v>
          </cell>
          <cell r="F65">
            <v>155.5</v>
          </cell>
          <cell r="G65">
            <v>1.91</v>
          </cell>
          <cell r="H65">
            <v>1.91</v>
          </cell>
          <cell r="I65">
            <v>0.37234582898583929</v>
          </cell>
          <cell r="J65">
            <v>0.62765417101416066</v>
          </cell>
          <cell r="K65">
            <v>-23.803802195361015</v>
          </cell>
          <cell r="L65">
            <v>16.386219777778589</v>
          </cell>
        </row>
        <row r="66">
          <cell r="C66" t="str">
            <v>North Carolina A&amp;T</v>
          </cell>
          <cell r="D66">
            <v>155.5</v>
          </cell>
          <cell r="E66" t="str">
            <v>Memphis</v>
          </cell>
          <cell r="F66">
            <v>155.5</v>
          </cell>
          <cell r="G66">
            <v>1.91</v>
          </cell>
          <cell r="H66">
            <v>1.91</v>
          </cell>
          <cell r="I66">
            <v>0.37234582898583929</v>
          </cell>
          <cell r="J66">
            <v>0.62765417101416066</v>
          </cell>
          <cell r="K66">
            <v>-23.803802195361015</v>
          </cell>
          <cell r="L66">
            <v>16.386219777778589</v>
          </cell>
        </row>
        <row r="67">
          <cell r="C67" t="str">
            <v>North Carolina A&amp;T</v>
          </cell>
          <cell r="D67">
            <v>155.5</v>
          </cell>
          <cell r="E67" t="str">
            <v>Memphis</v>
          </cell>
          <cell r="F67">
            <v>155.5</v>
          </cell>
          <cell r="G67">
            <v>1.91</v>
          </cell>
          <cell r="H67">
            <v>1.91</v>
          </cell>
          <cell r="I67">
            <v>0.37234582898583929</v>
          </cell>
          <cell r="J67">
            <v>0.62765417101416066</v>
          </cell>
          <cell r="K67">
            <v>-23.803802195361015</v>
          </cell>
          <cell r="L67">
            <v>16.386219777778589</v>
          </cell>
        </row>
        <row r="68">
          <cell r="C68" t="str">
            <v>North Carolina A&amp;T</v>
          </cell>
          <cell r="D68">
            <v>140.5</v>
          </cell>
          <cell r="E68" t="str">
            <v>Villanova</v>
          </cell>
          <cell r="F68">
            <v>140.5</v>
          </cell>
          <cell r="G68">
            <v>1.91</v>
          </cell>
          <cell r="H68">
            <v>1.91</v>
          </cell>
          <cell r="I68">
            <v>0.40153875045641696</v>
          </cell>
          <cell r="J68">
            <v>0.59846124954358315</v>
          </cell>
          <cell r="K68">
            <v>-19.208323073756343</v>
          </cell>
          <cell r="L68">
            <v>11.790740656173938</v>
          </cell>
        </row>
        <row r="69">
          <cell r="C69" t="str">
            <v>North Carolina A&amp;T</v>
          </cell>
          <cell r="D69">
            <v>140.5</v>
          </cell>
          <cell r="E69" t="str">
            <v>Villanova</v>
          </cell>
          <cell r="F69">
            <v>140.5</v>
          </cell>
          <cell r="G69">
            <v>1.91</v>
          </cell>
          <cell r="H69">
            <v>1.91</v>
          </cell>
          <cell r="I69">
            <v>0.40153875045641696</v>
          </cell>
          <cell r="J69">
            <v>0.59846124954358315</v>
          </cell>
          <cell r="K69">
            <v>-19.208323073756343</v>
          </cell>
          <cell r="L69">
            <v>11.790740656173938</v>
          </cell>
        </row>
        <row r="70">
          <cell r="C70" t="str">
            <v>North Carolina A&amp;T</v>
          </cell>
          <cell r="D70">
            <v>140.5</v>
          </cell>
          <cell r="E70" t="str">
            <v>Villanova</v>
          </cell>
          <cell r="F70">
            <v>140.5</v>
          </cell>
          <cell r="G70">
            <v>1.91</v>
          </cell>
          <cell r="H70">
            <v>1.91</v>
          </cell>
          <cell r="I70">
            <v>0.40153875045641696</v>
          </cell>
          <cell r="J70">
            <v>0.59846124954358315</v>
          </cell>
          <cell r="K70">
            <v>-19.208323073756343</v>
          </cell>
          <cell r="L70">
            <v>11.790740656173938</v>
          </cell>
        </row>
        <row r="71">
          <cell r="C71" t="str">
            <v>North Carolina A&amp;T</v>
          </cell>
          <cell r="D71">
            <v>144</v>
          </cell>
          <cell r="E71" t="str">
            <v>Nebraska</v>
          </cell>
          <cell r="F71">
            <v>144</v>
          </cell>
          <cell r="G71">
            <v>1.91</v>
          </cell>
          <cell r="H71">
            <v>1.91</v>
          </cell>
          <cell r="I71">
            <v>0.55664638594360683</v>
          </cell>
          <cell r="J71">
            <v>0.44335361405639323</v>
          </cell>
          <cell r="K71">
            <v>5.2083459191446924</v>
          </cell>
          <cell r="L71">
            <v>-12.625928336727116</v>
          </cell>
        </row>
        <row r="72">
          <cell r="C72" t="str">
            <v>North Carolina A&amp;T</v>
          </cell>
          <cell r="D72">
            <v>144</v>
          </cell>
          <cell r="E72" t="str">
            <v>Nebraska</v>
          </cell>
          <cell r="F72">
            <v>144</v>
          </cell>
          <cell r="G72">
            <v>1.91</v>
          </cell>
          <cell r="H72">
            <v>1.91</v>
          </cell>
          <cell r="I72">
            <v>0.55664638594360683</v>
          </cell>
          <cell r="J72">
            <v>0.44335361405639323</v>
          </cell>
          <cell r="K72">
            <v>5.2083459191446924</v>
          </cell>
          <cell r="L72">
            <v>-12.625928336727116</v>
          </cell>
        </row>
        <row r="73">
          <cell r="C73" t="str">
            <v>North Carolina A&amp;T</v>
          </cell>
          <cell r="D73">
            <v>144</v>
          </cell>
          <cell r="E73" t="str">
            <v>Nebraska</v>
          </cell>
          <cell r="F73">
            <v>144</v>
          </cell>
          <cell r="G73">
            <v>1.91</v>
          </cell>
          <cell r="H73">
            <v>1.91</v>
          </cell>
          <cell r="I73">
            <v>0.55664638594360683</v>
          </cell>
          <cell r="J73">
            <v>0.44335361405639323</v>
          </cell>
          <cell r="K73">
            <v>5.2083459191446924</v>
          </cell>
          <cell r="L73">
            <v>-12.625928336727116</v>
          </cell>
        </row>
        <row r="74">
          <cell r="C74" t="str">
            <v>North Carolina A&amp;T</v>
          </cell>
          <cell r="D74">
            <v>129</v>
          </cell>
          <cell r="E74" t="str">
            <v>Wisconsin</v>
          </cell>
          <cell r="F74">
            <v>129</v>
          </cell>
          <cell r="G74">
            <v>1.91</v>
          </cell>
          <cell r="H74">
            <v>1.91</v>
          </cell>
          <cell r="I74">
            <v>0.60674958987087901</v>
          </cell>
          <cell r="J74">
            <v>0.39325041012912093</v>
          </cell>
          <cell r="K74">
            <v>13.095471152751017</v>
          </cell>
          <cell r="L74">
            <v>-20.51305357033344</v>
          </cell>
        </row>
        <row r="75">
          <cell r="C75" t="str">
            <v>North Carolina A&amp;T</v>
          </cell>
          <cell r="D75">
            <v>129</v>
          </cell>
          <cell r="E75" t="str">
            <v>Wisconsin</v>
          </cell>
          <cell r="F75">
            <v>129</v>
          </cell>
          <cell r="G75">
            <v>1.91</v>
          </cell>
          <cell r="H75">
            <v>1.91</v>
          </cell>
          <cell r="I75">
            <v>0.60674958987087901</v>
          </cell>
          <cell r="J75">
            <v>0.39325041012912093</v>
          </cell>
          <cell r="K75">
            <v>13.095471152751017</v>
          </cell>
          <cell r="L75">
            <v>-20.51305357033344</v>
          </cell>
        </row>
        <row r="76">
          <cell r="C76" t="str">
            <v>North Carolina A&amp;T</v>
          </cell>
          <cell r="D76">
            <v>129</v>
          </cell>
          <cell r="E76" t="str">
            <v>Wisconsin</v>
          </cell>
          <cell r="F76">
            <v>129</v>
          </cell>
          <cell r="G76">
            <v>1.91</v>
          </cell>
          <cell r="H76">
            <v>1.91</v>
          </cell>
          <cell r="I76">
            <v>0.60674958987087901</v>
          </cell>
          <cell r="J76">
            <v>0.39325041012912093</v>
          </cell>
          <cell r="K76">
            <v>13.095471152751017</v>
          </cell>
          <cell r="L76">
            <v>-20.51305357033344</v>
          </cell>
        </row>
        <row r="77">
          <cell r="C77" t="str">
            <v>North Carolina A&amp;T</v>
          </cell>
          <cell r="D77">
            <v>147.5</v>
          </cell>
          <cell r="E77" t="str">
            <v>Creighton</v>
          </cell>
          <cell r="F77">
            <v>147.5</v>
          </cell>
          <cell r="G77">
            <v>1.91</v>
          </cell>
          <cell r="H77">
            <v>1.91</v>
          </cell>
          <cell r="I77">
            <v>0.31092174661748878</v>
          </cell>
          <cell r="J77">
            <v>0.68907825338251127</v>
          </cell>
          <cell r="K77">
            <v>-33.473032744005202</v>
          </cell>
          <cell r="L77">
            <v>26.055450326422797</v>
          </cell>
        </row>
        <row r="78">
          <cell r="C78" t="str">
            <v>North Carolina A&amp;T</v>
          </cell>
          <cell r="D78">
            <v>147.5</v>
          </cell>
          <cell r="E78" t="str">
            <v>Creighton</v>
          </cell>
          <cell r="F78">
            <v>147.5</v>
          </cell>
          <cell r="G78">
            <v>1.91</v>
          </cell>
          <cell r="H78">
            <v>1.91</v>
          </cell>
          <cell r="I78">
            <v>0.31092174661748878</v>
          </cell>
          <cell r="J78">
            <v>0.68907825338251127</v>
          </cell>
          <cell r="K78">
            <v>-33.473032744005202</v>
          </cell>
          <cell r="L78">
            <v>26.055450326422797</v>
          </cell>
        </row>
        <row r="79">
          <cell r="C79" t="str">
            <v>North Carolina A&amp;T</v>
          </cell>
          <cell r="D79">
            <v>147.5</v>
          </cell>
          <cell r="E79" t="str">
            <v>Creighton</v>
          </cell>
          <cell r="F79">
            <v>147.5</v>
          </cell>
          <cell r="G79">
            <v>1.91</v>
          </cell>
          <cell r="H79">
            <v>1.91</v>
          </cell>
          <cell r="I79">
            <v>0.31092174661748878</v>
          </cell>
          <cell r="J79">
            <v>0.68907825338251127</v>
          </cell>
          <cell r="K79">
            <v>-33.473032744005202</v>
          </cell>
          <cell r="L79">
            <v>26.055450326422797</v>
          </cell>
        </row>
        <row r="80">
          <cell r="C80" t="str">
            <v>North Carolina A&amp;T</v>
          </cell>
          <cell r="D80">
            <v>144.5</v>
          </cell>
          <cell r="E80" t="str">
            <v>California</v>
          </cell>
          <cell r="F80">
            <v>144.5</v>
          </cell>
          <cell r="G80">
            <v>1.91</v>
          </cell>
          <cell r="H80">
            <v>1.91</v>
          </cell>
          <cell r="I80">
            <v>0.27920460015306248</v>
          </cell>
          <cell r="J80">
            <v>0.72079539984693752</v>
          </cell>
          <cell r="K80">
            <v>-38.465869261619559</v>
          </cell>
          <cell r="L80">
            <v>31.04828684403715</v>
          </cell>
        </row>
        <row r="81">
          <cell r="C81" t="str">
            <v>North Carolina A&amp;T</v>
          </cell>
          <cell r="D81">
            <v>144.5</v>
          </cell>
          <cell r="E81" t="str">
            <v>California</v>
          </cell>
          <cell r="F81">
            <v>144.5</v>
          </cell>
          <cell r="G81">
            <v>1.91</v>
          </cell>
          <cell r="H81">
            <v>1.91</v>
          </cell>
          <cell r="I81">
            <v>0.27920460015306248</v>
          </cell>
          <cell r="J81">
            <v>0.72079539984693752</v>
          </cell>
          <cell r="K81">
            <v>-38.465869261619559</v>
          </cell>
          <cell r="L81">
            <v>31.04828684403715</v>
          </cell>
        </row>
        <row r="82">
          <cell r="C82" t="str">
            <v>North Carolina A&amp;T</v>
          </cell>
          <cell r="D82">
            <v>144.5</v>
          </cell>
          <cell r="E82" t="str">
            <v>California</v>
          </cell>
          <cell r="F82">
            <v>144.5</v>
          </cell>
          <cell r="G82">
            <v>1.91</v>
          </cell>
          <cell r="H82">
            <v>1.91</v>
          </cell>
          <cell r="I82">
            <v>0.27920460015306248</v>
          </cell>
          <cell r="J82">
            <v>0.72079539984693752</v>
          </cell>
          <cell r="K82">
            <v>-38.465869261619559</v>
          </cell>
          <cell r="L82">
            <v>31.04828684403715</v>
          </cell>
        </row>
        <row r="83">
          <cell r="C83" t="str">
            <v>North Carolina A&amp;T</v>
          </cell>
          <cell r="D83">
            <v>155</v>
          </cell>
          <cell r="E83" t="str">
            <v>Utah St.</v>
          </cell>
          <cell r="F83">
            <v>155</v>
          </cell>
          <cell r="G83">
            <v>1.91</v>
          </cell>
          <cell r="H83">
            <v>1.91</v>
          </cell>
          <cell r="I83">
            <v>0.29667656641254647</v>
          </cell>
          <cell r="J83">
            <v>0.70332343358745342</v>
          </cell>
          <cell r="K83">
            <v>-35.715474572970031</v>
          </cell>
          <cell r="L83">
            <v>28.297892155387576</v>
          </cell>
        </row>
        <row r="84">
          <cell r="C84" t="str">
            <v>North Carolina A&amp;T</v>
          </cell>
          <cell r="D84">
            <v>155</v>
          </cell>
          <cell r="E84" t="str">
            <v>Utah St.</v>
          </cell>
          <cell r="F84">
            <v>155</v>
          </cell>
          <cell r="G84">
            <v>1.91</v>
          </cell>
          <cell r="H84">
            <v>1.91</v>
          </cell>
          <cell r="I84">
            <v>0.29667656641254647</v>
          </cell>
          <cell r="J84">
            <v>0.70332343358745342</v>
          </cell>
          <cell r="K84">
            <v>-35.715474572970031</v>
          </cell>
          <cell r="L84">
            <v>28.297892155387576</v>
          </cell>
        </row>
        <row r="85">
          <cell r="C85" t="str">
            <v>North Carolina A&amp;T</v>
          </cell>
          <cell r="D85">
            <v>155</v>
          </cell>
          <cell r="E85" t="str">
            <v>Utah St.</v>
          </cell>
          <cell r="F85">
            <v>155</v>
          </cell>
          <cell r="G85">
            <v>1.91</v>
          </cell>
          <cell r="H85">
            <v>1.91</v>
          </cell>
          <cell r="I85">
            <v>0.29667656641254647</v>
          </cell>
          <cell r="J85">
            <v>0.70332343358745342</v>
          </cell>
          <cell r="K85">
            <v>-35.715474572970031</v>
          </cell>
          <cell r="L85">
            <v>28.297892155387576</v>
          </cell>
        </row>
        <row r="86">
          <cell r="C86" t="str">
            <v>North Carolina A&amp;T</v>
          </cell>
          <cell r="D86">
            <v>148</v>
          </cell>
          <cell r="E86" t="str">
            <v>Nevada</v>
          </cell>
          <cell r="F86">
            <v>148</v>
          </cell>
          <cell r="G86">
            <v>1.91</v>
          </cell>
          <cell r="H86">
            <v>1.91</v>
          </cell>
          <cell r="I86">
            <v>0.48044105773776719</v>
          </cell>
          <cell r="J86">
            <v>0.51955894226223287</v>
          </cell>
          <cell r="K86">
            <v>-6.7877126143569786</v>
          </cell>
          <cell r="L86">
            <v>-0.62986980322543762</v>
          </cell>
        </row>
        <row r="87">
          <cell r="C87" t="str">
            <v>North Carolina A&amp;T</v>
          </cell>
          <cell r="D87">
            <v>148</v>
          </cell>
          <cell r="E87" t="str">
            <v>Nevada</v>
          </cell>
          <cell r="F87">
            <v>148</v>
          </cell>
          <cell r="G87">
            <v>1.91</v>
          </cell>
          <cell r="H87">
            <v>1.91</v>
          </cell>
          <cell r="I87">
            <v>0.48044105773776719</v>
          </cell>
          <cell r="J87">
            <v>0.51955894226223287</v>
          </cell>
          <cell r="K87">
            <v>-6.7877126143569786</v>
          </cell>
          <cell r="L87">
            <v>-0.62986980322543762</v>
          </cell>
        </row>
        <row r="88">
          <cell r="C88" t="str">
            <v>North Carolina A&amp;T</v>
          </cell>
          <cell r="D88">
            <v>148</v>
          </cell>
          <cell r="E88" t="str">
            <v>Nevada</v>
          </cell>
          <cell r="F88">
            <v>148</v>
          </cell>
          <cell r="G88">
            <v>1.91</v>
          </cell>
          <cell r="H88">
            <v>1.91</v>
          </cell>
          <cell r="I88">
            <v>0.48044105773776719</v>
          </cell>
          <cell r="J88">
            <v>0.51955894226223287</v>
          </cell>
          <cell r="K88">
            <v>-6.7877126143569786</v>
          </cell>
          <cell r="L88">
            <v>-0.62986980322543762</v>
          </cell>
        </row>
        <row r="89">
          <cell r="C89" t="str">
            <v>North Carolina A&amp;T</v>
          </cell>
          <cell r="D89">
            <v>145</v>
          </cell>
          <cell r="E89" t="str">
            <v>Maryland Eastern Shore</v>
          </cell>
          <cell r="F89">
            <v>145</v>
          </cell>
          <cell r="G89">
            <v>1.91</v>
          </cell>
          <cell r="H89">
            <v>1.91</v>
          </cell>
          <cell r="I89">
            <v>0.31721578713397131</v>
          </cell>
          <cell r="J89">
            <v>0.68278421286602864</v>
          </cell>
          <cell r="K89">
            <v>-32.482240102262217</v>
          </cell>
          <cell r="L89">
            <v>25.064657684679773</v>
          </cell>
        </row>
        <row r="90">
          <cell r="C90" t="str">
            <v>North Carolina A&amp;T</v>
          </cell>
          <cell r="D90">
            <v>145</v>
          </cell>
          <cell r="E90" t="str">
            <v>Maryland Eastern Shore</v>
          </cell>
          <cell r="F90">
            <v>145</v>
          </cell>
          <cell r="G90">
            <v>1.91</v>
          </cell>
          <cell r="H90">
            <v>1.91</v>
          </cell>
          <cell r="I90">
            <v>0.31721578713397131</v>
          </cell>
          <cell r="J90">
            <v>0.68278421286602864</v>
          </cell>
          <cell r="K90">
            <v>-32.482240102262217</v>
          </cell>
          <cell r="L90">
            <v>25.064657684679773</v>
          </cell>
        </row>
        <row r="91">
          <cell r="C91" t="str">
            <v>North Carolina A&amp;T</v>
          </cell>
          <cell r="D91">
            <v>145</v>
          </cell>
          <cell r="E91" t="str">
            <v>Maryland Eastern Shore</v>
          </cell>
          <cell r="F91">
            <v>145</v>
          </cell>
          <cell r="G91">
            <v>1.91</v>
          </cell>
          <cell r="H91">
            <v>1.91</v>
          </cell>
          <cell r="I91">
            <v>0.31721578713397131</v>
          </cell>
          <cell r="J91">
            <v>0.68278421286602864</v>
          </cell>
          <cell r="K91">
            <v>-32.482240102262217</v>
          </cell>
          <cell r="L91">
            <v>25.064657684679773</v>
          </cell>
        </row>
        <row r="92">
          <cell r="C92" t="str">
            <v>North Carolina A&amp;T</v>
          </cell>
          <cell r="D92">
            <v>145</v>
          </cell>
          <cell r="E92" t="str">
            <v>Maryland Eastern Shore</v>
          </cell>
          <cell r="F92">
            <v>145</v>
          </cell>
          <cell r="G92">
            <v>1.91</v>
          </cell>
          <cell r="H92">
            <v>1.91</v>
          </cell>
          <cell r="I92">
            <v>0.31721578713397131</v>
          </cell>
          <cell r="J92">
            <v>0.68278421286602864</v>
          </cell>
          <cell r="K92">
            <v>-32.482240102262217</v>
          </cell>
          <cell r="L92">
            <v>25.064657684679773</v>
          </cell>
        </row>
        <row r="93">
          <cell r="C93" t="str">
            <v>North Carolina A&amp;T</v>
          </cell>
          <cell r="D93">
            <v>145</v>
          </cell>
          <cell r="E93" t="str">
            <v>Maryland Eastern Shore</v>
          </cell>
          <cell r="F93">
            <v>145</v>
          </cell>
          <cell r="G93">
            <v>1.91</v>
          </cell>
          <cell r="H93">
            <v>1.91</v>
          </cell>
          <cell r="I93">
            <v>0.31721578713397131</v>
          </cell>
          <cell r="J93">
            <v>0.68278421286602864</v>
          </cell>
          <cell r="K93">
            <v>-32.482240102262217</v>
          </cell>
          <cell r="L93">
            <v>25.064657684679773</v>
          </cell>
        </row>
        <row r="94">
          <cell r="C94" t="str">
            <v>North Carolina A&amp;T</v>
          </cell>
          <cell r="D94">
            <v>145</v>
          </cell>
          <cell r="E94" t="str">
            <v>Maryland Eastern Shore</v>
          </cell>
          <cell r="F94">
            <v>145</v>
          </cell>
          <cell r="G94">
            <v>1.91</v>
          </cell>
          <cell r="H94">
            <v>1.91</v>
          </cell>
          <cell r="I94">
            <v>0.31721578713397131</v>
          </cell>
          <cell r="J94">
            <v>0.68278421286602864</v>
          </cell>
          <cell r="K94">
            <v>-32.482240102262217</v>
          </cell>
          <cell r="L94">
            <v>25.064657684679773</v>
          </cell>
        </row>
        <row r="95">
          <cell r="C95" t="str">
            <v>North Carolina A&amp;T</v>
          </cell>
          <cell r="D95">
            <v>145</v>
          </cell>
          <cell r="E95" t="str">
            <v>Maryland Eastern Shore</v>
          </cell>
          <cell r="F95">
            <v>145</v>
          </cell>
          <cell r="G95">
            <v>1.91</v>
          </cell>
          <cell r="H95">
            <v>1.91</v>
          </cell>
          <cell r="I95">
            <v>0.31721578713397131</v>
          </cell>
          <cell r="J95">
            <v>0.68278421286602864</v>
          </cell>
          <cell r="K95">
            <v>-32.482240102262217</v>
          </cell>
          <cell r="L95">
            <v>25.064657684679773</v>
          </cell>
        </row>
        <row r="96">
          <cell r="C96" t="str">
            <v>North Carolina A&amp;T</v>
          </cell>
          <cell r="D96">
            <v>145</v>
          </cell>
          <cell r="E96" t="str">
            <v>Maryland Eastern Shore</v>
          </cell>
          <cell r="F96">
            <v>145</v>
          </cell>
          <cell r="G96">
            <v>1.91</v>
          </cell>
          <cell r="H96">
            <v>1.91</v>
          </cell>
          <cell r="I96">
            <v>0.31721578713397131</v>
          </cell>
          <cell r="J96">
            <v>0.68278421286602864</v>
          </cell>
          <cell r="K96">
            <v>-32.482240102262217</v>
          </cell>
          <cell r="L96">
            <v>25.064657684679773</v>
          </cell>
        </row>
        <row r="97">
          <cell r="C97" t="str">
            <v>North Carolina A&amp;T</v>
          </cell>
          <cell r="D97">
            <v>145</v>
          </cell>
          <cell r="E97" t="str">
            <v>Maryland Eastern Shore</v>
          </cell>
          <cell r="F97">
            <v>145</v>
          </cell>
          <cell r="G97">
            <v>1.91</v>
          </cell>
          <cell r="H97">
            <v>1.91</v>
          </cell>
          <cell r="I97">
            <v>0.31721578713397131</v>
          </cell>
          <cell r="J97">
            <v>0.68278421286602864</v>
          </cell>
          <cell r="K97">
            <v>-32.482240102262217</v>
          </cell>
          <cell r="L97">
            <v>25.064657684679773</v>
          </cell>
        </row>
        <row r="98">
          <cell r="C98" t="str">
            <v>North Carolina A&amp;T</v>
          </cell>
          <cell r="D98">
            <v>145</v>
          </cell>
          <cell r="E98" t="str">
            <v>Maryland Eastern Shore</v>
          </cell>
          <cell r="F98">
            <v>145</v>
          </cell>
          <cell r="G98">
            <v>1.91</v>
          </cell>
          <cell r="H98">
            <v>1.91</v>
          </cell>
          <cell r="I98">
            <v>0.31721578713397131</v>
          </cell>
          <cell r="J98">
            <v>0.68278421286602864</v>
          </cell>
          <cell r="K98">
            <v>-32.482240102262217</v>
          </cell>
          <cell r="L98">
            <v>25.064657684679773</v>
          </cell>
        </row>
        <row r="99">
          <cell r="C99" t="str">
            <v>North Carolina A&amp;T</v>
          </cell>
          <cell r="D99">
            <v>145</v>
          </cell>
          <cell r="E99" t="str">
            <v>Maryland Eastern Shore</v>
          </cell>
          <cell r="F99">
            <v>145</v>
          </cell>
          <cell r="G99">
            <v>1.91</v>
          </cell>
          <cell r="H99">
            <v>1.91</v>
          </cell>
          <cell r="I99">
            <v>0.31721578713397131</v>
          </cell>
          <cell r="J99">
            <v>0.68278421286602864</v>
          </cell>
          <cell r="K99">
            <v>-32.482240102262217</v>
          </cell>
          <cell r="L99">
            <v>25.064657684679773</v>
          </cell>
        </row>
        <row r="100">
          <cell r="C100" t="str">
            <v>North Carolina A&amp;T</v>
          </cell>
          <cell r="D100">
            <v>145</v>
          </cell>
          <cell r="E100" t="str">
            <v>Maryland Eastern Shore</v>
          </cell>
          <cell r="F100">
            <v>145</v>
          </cell>
          <cell r="G100">
            <v>1.91</v>
          </cell>
          <cell r="H100">
            <v>1.91</v>
          </cell>
          <cell r="I100">
            <v>0.31721578713397131</v>
          </cell>
          <cell r="J100">
            <v>0.68278421286602864</v>
          </cell>
          <cell r="K100">
            <v>-32.482240102262217</v>
          </cell>
          <cell r="L100">
            <v>25.064657684679773</v>
          </cell>
        </row>
        <row r="101">
          <cell r="C101" t="str">
            <v>North Carolina A&amp;T</v>
          </cell>
          <cell r="D101">
            <v>145</v>
          </cell>
          <cell r="E101" t="str">
            <v>Maryland Eastern Shore</v>
          </cell>
          <cell r="F101">
            <v>145</v>
          </cell>
          <cell r="G101">
            <v>1.91</v>
          </cell>
          <cell r="H101">
            <v>1.91</v>
          </cell>
          <cell r="I101">
            <v>0.31721578713397131</v>
          </cell>
          <cell r="J101">
            <v>0.68278421286602864</v>
          </cell>
          <cell r="K101">
            <v>-32.482240102262217</v>
          </cell>
          <cell r="L101">
            <v>25.064657684679773</v>
          </cell>
        </row>
        <row r="102">
          <cell r="C102" t="str">
            <v>North Carolina A&amp;T</v>
          </cell>
          <cell r="D102">
            <v>145</v>
          </cell>
          <cell r="E102" t="str">
            <v>Maryland Eastern Shore</v>
          </cell>
          <cell r="F102">
            <v>145</v>
          </cell>
          <cell r="G102">
            <v>1.91</v>
          </cell>
          <cell r="H102">
            <v>1.91</v>
          </cell>
          <cell r="I102">
            <v>0.31721578713397131</v>
          </cell>
          <cell r="J102">
            <v>0.68278421286602864</v>
          </cell>
          <cell r="K102">
            <v>-32.482240102262217</v>
          </cell>
          <cell r="L102">
            <v>25.064657684679773</v>
          </cell>
        </row>
        <row r="103">
          <cell r="C103" t="str">
            <v>North Carolina A&amp;T</v>
          </cell>
          <cell r="D103">
            <v>145</v>
          </cell>
          <cell r="E103" t="str">
            <v>Maryland Eastern Shore</v>
          </cell>
          <cell r="F103">
            <v>145</v>
          </cell>
          <cell r="G103">
            <v>1.91</v>
          </cell>
          <cell r="H103">
            <v>1.91</v>
          </cell>
          <cell r="I103">
            <v>0.31721578713397131</v>
          </cell>
          <cell r="J103">
            <v>0.68278421286602864</v>
          </cell>
          <cell r="K103">
            <v>-32.482240102262217</v>
          </cell>
          <cell r="L103">
            <v>25.064657684679773</v>
          </cell>
        </row>
        <row r="104">
          <cell r="C104" t="str">
            <v>North Carolina A&amp;T</v>
          </cell>
          <cell r="D104">
            <v>145</v>
          </cell>
          <cell r="E104" t="str">
            <v>Maryland Eastern Shore</v>
          </cell>
          <cell r="F104">
            <v>145</v>
          </cell>
          <cell r="G104">
            <v>1.91</v>
          </cell>
          <cell r="H104">
            <v>1.91</v>
          </cell>
          <cell r="I104">
            <v>0.31721578713397131</v>
          </cell>
          <cell r="J104">
            <v>0.68278421286602864</v>
          </cell>
          <cell r="K104">
            <v>-32.482240102262217</v>
          </cell>
          <cell r="L104">
            <v>25.064657684679773</v>
          </cell>
        </row>
        <row r="105">
          <cell r="C105" t="str">
            <v>North Carolina A&amp;T</v>
          </cell>
          <cell r="D105">
            <v>145</v>
          </cell>
          <cell r="E105" t="str">
            <v>Maryland Eastern Shore</v>
          </cell>
          <cell r="F105">
            <v>145</v>
          </cell>
          <cell r="G105">
            <v>1.91</v>
          </cell>
          <cell r="H105">
            <v>1.91</v>
          </cell>
          <cell r="I105">
            <v>0.31721578713397131</v>
          </cell>
          <cell r="J105">
            <v>0.68278421286602864</v>
          </cell>
          <cell r="K105">
            <v>-32.482240102262217</v>
          </cell>
          <cell r="L105">
            <v>25.064657684679773</v>
          </cell>
        </row>
        <row r="106">
          <cell r="C106" t="str">
            <v>North Carolina A&amp;T</v>
          </cell>
          <cell r="D106">
            <v>145</v>
          </cell>
          <cell r="E106" t="str">
            <v>Maryland Eastern Shore</v>
          </cell>
          <cell r="F106">
            <v>145</v>
          </cell>
          <cell r="G106">
            <v>1.91</v>
          </cell>
          <cell r="H106">
            <v>1.91</v>
          </cell>
          <cell r="I106">
            <v>0.31721578713397131</v>
          </cell>
          <cell r="J106">
            <v>0.68278421286602864</v>
          </cell>
          <cell r="K106">
            <v>-32.482240102262217</v>
          </cell>
          <cell r="L106">
            <v>25.064657684679773</v>
          </cell>
        </row>
      </sheetData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3B03-1600-8647-9A24-715CF552DCA1}">
  <dimension ref="A1:Z1000"/>
  <sheetViews>
    <sheetView tabSelected="1" workbookViewId="0">
      <selection activeCell="D37" sqref="D37"/>
    </sheetView>
  </sheetViews>
  <sheetFormatPr baseColWidth="10" defaultColWidth="13.1640625" defaultRowHeight="16" x14ac:dyDescent="0.2"/>
  <cols>
    <col min="1" max="1" width="11" customWidth="1"/>
    <col min="2" max="2" width="12.5" customWidth="1"/>
    <col min="3" max="3" width="28.33203125" customWidth="1"/>
    <col min="4" max="4" width="20" customWidth="1"/>
    <col min="5" max="5" width="16.6640625" customWidth="1"/>
    <col min="6" max="6" width="25" customWidth="1"/>
    <col min="7" max="7" width="30.83203125" customWidth="1"/>
    <col min="8" max="8" width="31.1640625" customWidth="1"/>
    <col min="9" max="9" width="20.1640625" customWidth="1"/>
    <col min="10" max="12" width="12.5" customWidth="1"/>
    <col min="13" max="13" width="23.33203125" customWidth="1"/>
    <col min="14" max="14" width="28" customWidth="1"/>
    <col min="15" max="15" width="23.5" customWidth="1"/>
    <col min="16" max="16" width="26.83203125" customWidth="1"/>
    <col min="17" max="17" width="22.33203125" customWidth="1"/>
    <col min="18" max="18" width="25.33203125" customWidth="1"/>
    <col min="19" max="19" width="30" customWidth="1"/>
    <col min="20" max="26" width="12.5" customWidth="1"/>
  </cols>
  <sheetData>
    <row r="1" spans="1:26" ht="13.5" customHeight="1" x14ac:dyDescent="0.2">
      <c r="A1" s="1"/>
      <c r="B1" s="1"/>
      <c r="C1" s="2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3"/>
      <c r="S1" s="3"/>
      <c r="T1" s="2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>
        <v>1</v>
      </c>
      <c r="C2" s="3" t="s">
        <v>43</v>
      </c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"/>
      <c r="S2" s="3" t="s">
        <v>57</v>
      </c>
      <c r="T2" s="2">
        <v>1</v>
      </c>
      <c r="U2" s="1"/>
      <c r="V2" s="1"/>
      <c r="W2" s="1"/>
      <c r="X2" s="1"/>
      <c r="Y2" s="1"/>
      <c r="Z2" s="1"/>
    </row>
    <row r="3" spans="1:26" ht="13.5" customHeight="1" x14ac:dyDescent="0.2">
      <c r="A3" s="1"/>
      <c r="B3" s="1"/>
      <c r="C3" s="4" t="e">
        <f>Sheet2!C20</f>
        <v>#N/A</v>
      </c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5">
        <f>Sheet2!I220</f>
        <v>0.89307206925218019</v>
      </c>
      <c r="T3" s="2"/>
      <c r="U3" s="1"/>
      <c r="V3" s="1"/>
      <c r="W3" s="1"/>
      <c r="X3" s="1"/>
      <c r="Y3" s="1"/>
      <c r="Z3" s="1"/>
    </row>
    <row r="4" spans="1:26" ht="13.5" customHeight="1" x14ac:dyDescent="0.2">
      <c r="A4" s="1"/>
      <c r="B4" s="1">
        <v>16</v>
      </c>
      <c r="C4" s="6"/>
      <c r="D4" s="7" t="str">
        <f>IFERROR(Sheet2!C500,"")</f>
        <v/>
      </c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8" t="str">
        <f>IFERROR(Sheet2!O580,"")</f>
        <v/>
      </c>
      <c r="S4" s="9" t="s">
        <v>58</v>
      </c>
      <c r="T4" s="2">
        <v>16</v>
      </c>
      <c r="U4" s="1"/>
      <c r="V4" s="1"/>
      <c r="W4" s="1"/>
      <c r="X4" s="1"/>
      <c r="Y4" s="1"/>
      <c r="Z4" s="1"/>
    </row>
    <row r="5" spans="1:26" ht="13.5" customHeight="1" x14ac:dyDescent="0.2">
      <c r="A5" s="1"/>
      <c r="B5" s="1"/>
      <c r="C5" s="10" t="e">
        <f>Sheet2!E20</f>
        <v>#N/A</v>
      </c>
      <c r="D5" s="11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/>
      <c r="R5" s="12"/>
      <c r="S5" s="13">
        <f>Sheet2!K220</f>
        <v>0.10692793074781985</v>
      </c>
      <c r="T5" s="2"/>
      <c r="U5" s="1"/>
      <c r="V5" s="1"/>
      <c r="W5" s="1"/>
      <c r="X5" s="1"/>
      <c r="Y5" s="1"/>
      <c r="Z5" s="1"/>
    </row>
    <row r="6" spans="1:26" ht="13.5" customHeight="1" x14ac:dyDescent="0.2">
      <c r="A6" s="1"/>
      <c r="B6" s="1">
        <v>8</v>
      </c>
      <c r="C6" s="3" t="s">
        <v>46</v>
      </c>
      <c r="D6" s="11"/>
      <c r="E6" s="7" t="str">
        <f>IFERROR(Sheet2!I700,"")</f>
        <v/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8" t="str">
        <f>IFERROR(Sheet2!O740,"")</f>
        <v/>
      </c>
      <c r="R6" s="12"/>
      <c r="S6" s="3" t="s">
        <v>59</v>
      </c>
      <c r="T6" s="2">
        <v>8</v>
      </c>
      <c r="U6" s="1"/>
      <c r="V6" s="1"/>
      <c r="W6" s="1"/>
      <c r="X6" s="1"/>
      <c r="Y6" s="1"/>
      <c r="Z6" s="1"/>
    </row>
    <row r="7" spans="1:26" ht="13.5" customHeight="1" x14ac:dyDescent="0.2">
      <c r="A7" s="1"/>
      <c r="B7" s="1"/>
      <c r="C7" s="4">
        <f>Sheet2!I20</f>
        <v>0.51745444482848812</v>
      </c>
      <c r="D7" s="6"/>
      <c r="E7" s="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2"/>
      <c r="R7" s="9"/>
      <c r="S7" s="5">
        <f>Sheet2!O220</f>
        <v>0.44614003406725466</v>
      </c>
      <c r="T7" s="2"/>
      <c r="U7" s="1"/>
      <c r="V7" s="1"/>
      <c r="W7" s="1"/>
      <c r="X7" s="1"/>
      <c r="Y7" s="1"/>
      <c r="Z7" s="1"/>
    </row>
    <row r="8" spans="1:26" ht="13.5" customHeight="1" x14ac:dyDescent="0.2">
      <c r="A8" s="1"/>
      <c r="B8" s="1">
        <v>9</v>
      </c>
      <c r="C8" s="6" t="s">
        <v>47</v>
      </c>
      <c r="D8" s="14" t="str">
        <f>IFERROR(Sheet2!E500,"")</f>
        <v/>
      </c>
      <c r="E8" s="1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2"/>
      <c r="R8" s="15" t="str">
        <f>IFERROR(Sheet2!Q580,"")</f>
        <v/>
      </c>
      <c r="S8" s="9" t="s">
        <v>60</v>
      </c>
      <c r="T8" s="2">
        <v>9</v>
      </c>
      <c r="U8" s="1"/>
      <c r="V8" s="1"/>
      <c r="W8" s="1"/>
      <c r="X8" s="1"/>
      <c r="Y8" s="1"/>
      <c r="Z8" s="1"/>
    </row>
    <row r="9" spans="1:26" ht="13.5" customHeight="1" x14ac:dyDescent="0.2">
      <c r="A9" s="1"/>
      <c r="B9" s="1"/>
      <c r="C9" s="10">
        <f>Sheet2!K20</f>
        <v>0.48254555517151188</v>
      </c>
      <c r="D9" s="3"/>
      <c r="E9" s="11"/>
      <c r="F9" s="3"/>
      <c r="G9" s="1"/>
      <c r="H9" s="1"/>
      <c r="I9" s="1"/>
      <c r="J9" s="1"/>
      <c r="K9" s="1"/>
      <c r="L9" s="1"/>
      <c r="M9" s="1"/>
      <c r="N9" s="1"/>
      <c r="O9" s="1"/>
      <c r="P9" s="3"/>
      <c r="Q9" s="12"/>
      <c r="R9" s="3"/>
      <c r="S9" s="13">
        <f>Sheet2!Q220</f>
        <v>0.55385996593274522</v>
      </c>
      <c r="T9" s="2"/>
      <c r="U9" s="1"/>
      <c r="V9" s="1"/>
      <c r="W9" s="1"/>
      <c r="X9" s="1"/>
      <c r="Y9" s="1"/>
      <c r="Z9" s="1"/>
    </row>
    <row r="10" spans="1:26" ht="13.5" customHeight="1" x14ac:dyDescent="0.2">
      <c r="A10" s="1"/>
      <c r="B10" s="1">
        <v>5</v>
      </c>
      <c r="C10" s="3" t="s">
        <v>48</v>
      </c>
      <c r="D10" s="3"/>
      <c r="E10" s="11"/>
      <c r="F10" s="16" t="str">
        <f>IFERROR(Sheet2!C820,"")</f>
        <v/>
      </c>
      <c r="G10" s="1"/>
      <c r="H10" s="1"/>
      <c r="I10" s="1"/>
      <c r="J10" s="1"/>
      <c r="K10" s="1"/>
      <c r="L10" s="1"/>
      <c r="M10" s="1"/>
      <c r="N10" s="1"/>
      <c r="O10" s="1"/>
      <c r="P10" s="8" t="str">
        <f>IFERROR(Sheet2!O820,"")</f>
        <v/>
      </c>
      <c r="Q10" s="12"/>
      <c r="R10" s="3"/>
      <c r="S10" s="3" t="s">
        <v>62</v>
      </c>
      <c r="T10" s="2">
        <v>5</v>
      </c>
      <c r="U10" s="1"/>
      <c r="V10" s="1"/>
      <c r="W10" s="1"/>
      <c r="X10" s="1"/>
      <c r="Y10" s="1"/>
      <c r="Z10" s="1"/>
    </row>
    <row r="11" spans="1:26" ht="13.5" customHeight="1" x14ac:dyDescent="0.2">
      <c r="A11" s="1"/>
      <c r="B11" s="1"/>
      <c r="C11" s="4">
        <f>Sheet2!O20</f>
        <v>0.6589201406839601</v>
      </c>
      <c r="D11" s="3"/>
      <c r="E11" s="11"/>
      <c r="F11" s="17"/>
      <c r="G11" s="1"/>
      <c r="H11" s="1"/>
      <c r="I11" s="1"/>
      <c r="J11" s="1"/>
      <c r="K11" s="1"/>
      <c r="L11" s="1"/>
      <c r="M11" s="1"/>
      <c r="N11" s="1"/>
      <c r="O11" s="1"/>
      <c r="P11" s="18"/>
      <c r="Q11" s="12"/>
      <c r="R11" s="3"/>
      <c r="S11" s="5">
        <f>Sheet2!C260</f>
        <v>0.52640931947078051</v>
      </c>
      <c r="T11" s="2"/>
      <c r="U11" s="1"/>
      <c r="V11" s="1"/>
      <c r="W11" s="1"/>
      <c r="X11" s="1"/>
      <c r="Y11" s="1"/>
      <c r="Z11" s="1"/>
    </row>
    <row r="12" spans="1:26" ht="13.5" customHeight="1" x14ac:dyDescent="0.2">
      <c r="A12" s="1"/>
      <c r="B12" s="1">
        <v>12</v>
      </c>
      <c r="C12" s="6" t="s">
        <v>49</v>
      </c>
      <c r="D12" s="7" t="str">
        <f>IFERROR(Sheet2!I500,"")</f>
        <v/>
      </c>
      <c r="E12" s="11"/>
      <c r="F12" s="17"/>
      <c r="G12" s="1"/>
      <c r="H12" s="1"/>
      <c r="I12" s="1"/>
      <c r="J12" s="1"/>
      <c r="K12" s="1"/>
      <c r="L12" s="1"/>
      <c r="M12" s="1"/>
      <c r="N12" s="1"/>
      <c r="O12" s="1"/>
      <c r="P12" s="18"/>
      <c r="Q12" s="12"/>
      <c r="R12" s="8" t="str">
        <f>IFERROR(Sheet2!C620,"")</f>
        <v/>
      </c>
      <c r="S12" s="9" t="s">
        <v>61</v>
      </c>
      <c r="T12" s="2">
        <v>12</v>
      </c>
      <c r="U12" s="1"/>
      <c r="V12" s="1"/>
      <c r="W12" s="1"/>
      <c r="X12" s="1"/>
      <c r="Y12" s="1"/>
      <c r="Z12" s="1"/>
    </row>
    <row r="13" spans="1:26" ht="13.5" customHeight="1" x14ac:dyDescent="0.2">
      <c r="A13" s="1"/>
      <c r="B13" s="1"/>
      <c r="C13" s="10">
        <f>Sheet2!Q20</f>
        <v>0.34107985931604001</v>
      </c>
      <c r="D13" s="3"/>
      <c r="E13" s="19"/>
      <c r="F13" s="17"/>
      <c r="G13" s="1"/>
      <c r="H13" s="1"/>
      <c r="I13" s="1"/>
      <c r="J13" s="1"/>
      <c r="K13" s="1"/>
      <c r="L13" s="1"/>
      <c r="M13" s="1"/>
      <c r="N13" s="1"/>
      <c r="O13" s="1"/>
      <c r="P13" s="18"/>
      <c r="Q13" s="19"/>
      <c r="R13" s="3"/>
      <c r="S13" s="13">
        <f>Sheet2!E260</f>
        <v>0.47359068052921932</v>
      </c>
      <c r="T13" s="2"/>
      <c r="U13" s="1"/>
      <c r="V13" s="1"/>
      <c r="W13" s="1"/>
      <c r="X13" s="1"/>
      <c r="Y13" s="1"/>
      <c r="Z13" s="1"/>
    </row>
    <row r="14" spans="1:26" ht="13.5" customHeight="1" x14ac:dyDescent="0.2">
      <c r="A14" s="1"/>
      <c r="B14" s="1">
        <v>4</v>
      </c>
      <c r="C14" s="3" t="s">
        <v>50</v>
      </c>
      <c r="D14" s="11"/>
      <c r="E14" s="20" t="str">
        <f>IFERROR(Sheet2!K700,"")</f>
        <v/>
      </c>
      <c r="F14" s="17"/>
      <c r="G14" s="1"/>
      <c r="H14" s="1"/>
      <c r="I14" s="1"/>
      <c r="J14" s="1"/>
      <c r="K14" s="1"/>
      <c r="L14" s="1"/>
      <c r="M14" s="1"/>
      <c r="N14" s="1"/>
      <c r="O14" s="1"/>
      <c r="P14" s="18"/>
      <c r="Q14" s="21" t="str">
        <f>IFERROR(Sheet2!Q740,"")</f>
        <v/>
      </c>
      <c r="R14" s="12"/>
      <c r="S14" s="3" t="s">
        <v>63</v>
      </c>
      <c r="T14" s="2">
        <v>4</v>
      </c>
      <c r="U14" s="1"/>
      <c r="V14" s="1"/>
      <c r="W14" s="1"/>
      <c r="X14" s="1"/>
      <c r="Y14" s="1"/>
      <c r="Z14" s="1"/>
    </row>
    <row r="15" spans="1:26" ht="13.5" customHeight="1" x14ac:dyDescent="0.2">
      <c r="A15" s="1"/>
      <c r="B15" s="1"/>
      <c r="C15" s="4">
        <f>Sheet2!C60</f>
        <v>0.63250312910934292</v>
      </c>
      <c r="D15" s="6"/>
      <c r="E15" s="3"/>
      <c r="F15" s="17"/>
      <c r="G15" s="1"/>
      <c r="H15" s="1"/>
      <c r="I15" s="1"/>
      <c r="J15" s="1"/>
      <c r="K15" s="1"/>
      <c r="L15" s="1"/>
      <c r="M15" s="1"/>
      <c r="N15" s="1"/>
      <c r="O15" s="3"/>
      <c r="P15" s="18"/>
      <c r="Q15" s="3"/>
      <c r="R15" s="9"/>
      <c r="S15" s="5">
        <f>Sheet2!I260</f>
        <v>0.59071211866903206</v>
      </c>
      <c r="T15" s="2"/>
      <c r="U15" s="1"/>
      <c r="V15" s="1"/>
      <c r="W15" s="1"/>
      <c r="X15" s="1"/>
      <c r="Y15" s="1"/>
      <c r="Z15" s="1"/>
    </row>
    <row r="16" spans="1:26" ht="13.5" customHeight="1" x14ac:dyDescent="0.2">
      <c r="A16" s="1"/>
      <c r="B16" s="1">
        <v>13</v>
      </c>
      <c r="C16" s="6" t="s">
        <v>51</v>
      </c>
      <c r="D16" s="14" t="str">
        <f>IFERROR(Sheet2!K500,"")</f>
        <v/>
      </c>
      <c r="E16" s="3"/>
      <c r="F16" s="17"/>
      <c r="G16" s="1"/>
      <c r="H16" s="1"/>
      <c r="I16" s="1"/>
      <c r="J16" s="1"/>
      <c r="K16" s="1"/>
      <c r="L16" s="1"/>
      <c r="M16" s="1"/>
      <c r="N16" s="1"/>
      <c r="O16" s="69" t="str">
        <f>IFERROR(Sheet2!O860,"")</f>
        <v/>
      </c>
      <c r="P16" s="1"/>
      <c r="Q16" s="3"/>
      <c r="R16" s="15" t="str">
        <f>IFERROR(Sheet2!E620,"")</f>
        <v/>
      </c>
      <c r="S16" s="9" t="s">
        <v>64</v>
      </c>
      <c r="T16" s="2">
        <v>13</v>
      </c>
      <c r="U16" s="1"/>
      <c r="V16" s="1"/>
      <c r="W16" s="1"/>
      <c r="X16" s="1"/>
      <c r="Y16" s="1"/>
      <c r="Z16" s="1"/>
    </row>
    <row r="17" spans="1:26" ht="13.5" customHeight="1" x14ac:dyDescent="0.2">
      <c r="A17" s="1"/>
      <c r="B17" s="1"/>
      <c r="C17" s="10">
        <f>Sheet2!E60</f>
        <v>0.36749687089065713</v>
      </c>
      <c r="D17" s="3"/>
      <c r="E17" s="76"/>
      <c r="F17" s="77"/>
      <c r="G17" s="3"/>
      <c r="H17" s="1"/>
      <c r="I17" s="1"/>
      <c r="J17" s="1"/>
      <c r="K17" s="1"/>
      <c r="L17" s="1"/>
      <c r="M17" s="1"/>
      <c r="N17" s="1"/>
      <c r="O17" s="70"/>
      <c r="P17" s="1"/>
      <c r="Q17" s="3"/>
      <c r="R17" s="3"/>
      <c r="S17" s="13">
        <f>Sheet2!K260</f>
        <v>0.40928788133096794</v>
      </c>
      <c r="T17" s="2"/>
      <c r="U17" s="1"/>
      <c r="V17" s="1"/>
      <c r="W17" s="1"/>
      <c r="X17" s="1"/>
      <c r="Y17" s="1"/>
      <c r="Z17" s="1"/>
    </row>
    <row r="18" spans="1:26" ht="13.5" customHeight="1" x14ac:dyDescent="0.2">
      <c r="A18" s="1"/>
      <c r="B18" s="1">
        <v>6</v>
      </c>
      <c r="C18" s="3" t="s">
        <v>3</v>
      </c>
      <c r="D18" s="3"/>
      <c r="E18" s="3"/>
      <c r="F18" s="17"/>
      <c r="G18" s="16" t="str">
        <f>IFERROR(Sheet2!I860,"")</f>
        <v/>
      </c>
      <c r="H18" s="1"/>
      <c r="I18" s="1"/>
      <c r="J18" s="1"/>
      <c r="K18" s="1"/>
      <c r="L18" s="1"/>
      <c r="M18" s="1"/>
      <c r="N18" s="1"/>
      <c r="O18" s="68"/>
      <c r="P18" s="18"/>
      <c r="Q18" s="3"/>
      <c r="R18" s="3"/>
      <c r="S18" s="3" t="s">
        <v>65</v>
      </c>
      <c r="T18" s="2">
        <v>6</v>
      </c>
      <c r="U18" s="1"/>
      <c r="V18" s="1"/>
      <c r="W18" s="1"/>
      <c r="X18" s="1"/>
      <c r="Y18" s="1"/>
      <c r="Z18" s="1"/>
    </row>
    <row r="19" spans="1:26" ht="13.5" customHeight="1" x14ac:dyDescent="0.2">
      <c r="A19" s="1"/>
      <c r="B19" s="1"/>
      <c r="C19" s="4">
        <f>Sheet2!I60</f>
        <v>0.63837246000300218</v>
      </c>
      <c r="D19" s="3"/>
      <c r="E19" s="3"/>
      <c r="F19" s="17"/>
      <c r="G19" s="17"/>
      <c r="H19" s="1"/>
      <c r="I19" s="1"/>
      <c r="J19" s="1"/>
      <c r="K19" s="1"/>
      <c r="L19" s="1"/>
      <c r="M19" s="1"/>
      <c r="N19" s="1"/>
      <c r="O19" s="18"/>
      <c r="P19" s="18"/>
      <c r="Q19" s="3"/>
      <c r="R19" s="3"/>
      <c r="S19" s="5" t="e">
        <f>Sheet2!O260</f>
        <v>#N/A</v>
      </c>
      <c r="T19" s="2"/>
      <c r="U19" s="1"/>
      <c r="V19" s="1"/>
      <c r="W19" s="1"/>
      <c r="X19" s="1"/>
      <c r="Y19" s="1"/>
      <c r="Z19" s="1"/>
    </row>
    <row r="20" spans="1:26" ht="13.5" customHeight="1" x14ac:dyDescent="0.2">
      <c r="A20" s="1"/>
      <c r="B20" s="1">
        <v>11</v>
      </c>
      <c r="C20" s="6" t="s">
        <v>105</v>
      </c>
      <c r="D20" s="7" t="str">
        <f>IFERROR(Sheet2!O500,"")</f>
        <v/>
      </c>
      <c r="E20" s="3"/>
      <c r="F20" s="17"/>
      <c r="G20" s="17"/>
      <c r="H20" s="1"/>
      <c r="I20" s="1"/>
      <c r="J20" s="1"/>
      <c r="K20" s="1"/>
      <c r="L20" s="1"/>
      <c r="M20" s="1"/>
      <c r="N20" s="1"/>
      <c r="O20" s="18"/>
      <c r="P20" s="18"/>
      <c r="Q20" s="3"/>
      <c r="R20" s="8" t="str">
        <f>IFERROR(Sheet2!I620,"")</f>
        <v/>
      </c>
      <c r="S20" s="9"/>
      <c r="T20" s="2">
        <v>11</v>
      </c>
      <c r="U20" s="1"/>
      <c r="V20" s="1"/>
      <c r="W20" s="1"/>
      <c r="X20" s="1"/>
      <c r="Y20" s="1"/>
      <c r="Z20" s="1"/>
    </row>
    <row r="21" spans="1:26" ht="13.5" customHeight="1" x14ac:dyDescent="0.2">
      <c r="A21" s="1"/>
      <c r="B21" s="1"/>
      <c r="C21" s="10">
        <f>Sheet2!K60</f>
        <v>0.36162753999699793</v>
      </c>
      <c r="D21" s="11"/>
      <c r="E21" s="3"/>
      <c r="F21" s="17"/>
      <c r="G21" s="17"/>
      <c r="H21" s="1"/>
      <c r="I21" s="1"/>
      <c r="J21" s="1"/>
      <c r="K21" s="1"/>
      <c r="L21" s="1"/>
      <c r="M21" s="1"/>
      <c r="N21" s="1"/>
      <c r="O21" s="18"/>
      <c r="P21" s="18"/>
      <c r="Q21" s="3"/>
      <c r="R21" s="12"/>
      <c r="S21" s="13" t="e">
        <f>Sheet2!Q260</f>
        <v>#N/A</v>
      </c>
      <c r="T21" s="2"/>
      <c r="U21" s="1"/>
      <c r="V21" s="1"/>
      <c r="W21" s="1"/>
      <c r="X21" s="1"/>
      <c r="Y21" s="1"/>
      <c r="Z21" s="1"/>
    </row>
    <row r="22" spans="1:26" ht="13.5" customHeight="1" x14ac:dyDescent="0.2">
      <c r="A22" s="1"/>
      <c r="B22" s="1">
        <v>3</v>
      </c>
      <c r="C22" s="3" t="s">
        <v>52</v>
      </c>
      <c r="D22" s="11"/>
      <c r="E22" s="7" t="str">
        <f>IFERROR(Sheet2!O700,"")</f>
        <v/>
      </c>
      <c r="F22" s="17"/>
      <c r="G22" s="17"/>
      <c r="H22" s="1"/>
      <c r="I22" s="1"/>
      <c r="J22" s="1"/>
      <c r="K22" s="1"/>
      <c r="L22" s="1"/>
      <c r="M22" s="1"/>
      <c r="N22" s="1"/>
      <c r="O22" s="18"/>
      <c r="P22" s="18"/>
      <c r="Q22" s="8" t="str">
        <f>IFERROR(Sheet2!C780,"")</f>
        <v/>
      </c>
      <c r="R22" s="12"/>
      <c r="S22" s="3" t="s">
        <v>68</v>
      </c>
      <c r="T22" s="2">
        <v>3</v>
      </c>
      <c r="U22" s="1"/>
      <c r="V22" s="1"/>
      <c r="W22" s="1"/>
      <c r="X22" s="1"/>
      <c r="Y22" s="1"/>
      <c r="Z22" s="1"/>
    </row>
    <row r="23" spans="1:26" ht="13.5" customHeight="1" x14ac:dyDescent="0.2">
      <c r="A23" s="1"/>
      <c r="B23" s="1"/>
      <c r="C23" s="4">
        <f>Sheet2!O60</f>
        <v>0.70779890023446013</v>
      </c>
      <c r="D23" s="6"/>
      <c r="E23" s="11"/>
      <c r="F23" s="17"/>
      <c r="G23" s="17"/>
      <c r="H23" s="1"/>
      <c r="I23" s="1"/>
      <c r="J23" s="1"/>
      <c r="K23" s="1"/>
      <c r="L23" s="1"/>
      <c r="M23" s="1"/>
      <c r="N23" s="1"/>
      <c r="O23" s="18"/>
      <c r="P23" s="18"/>
      <c r="Q23" s="12"/>
      <c r="R23" s="9"/>
      <c r="S23" s="5">
        <f>Sheet2!C300</f>
        <v>0.70915425234804952</v>
      </c>
      <c r="T23" s="2"/>
      <c r="U23" s="1"/>
      <c r="V23" s="1"/>
      <c r="W23" s="1"/>
      <c r="X23" s="1"/>
      <c r="Y23" s="1"/>
      <c r="Z23" s="1"/>
    </row>
    <row r="24" spans="1:26" ht="13.5" customHeight="1" x14ac:dyDescent="0.2">
      <c r="A24" s="1"/>
      <c r="B24" s="1">
        <v>14</v>
      </c>
      <c r="C24" s="6" t="s">
        <v>53</v>
      </c>
      <c r="D24" s="14" t="str">
        <f>IFERROR(Sheet2!Q500,"")</f>
        <v/>
      </c>
      <c r="E24" s="11"/>
      <c r="F24" s="17"/>
      <c r="G24" s="17"/>
      <c r="H24" s="1"/>
      <c r="I24" s="1"/>
      <c r="J24" s="1"/>
      <c r="K24" s="1"/>
      <c r="L24" s="1"/>
      <c r="M24" s="1"/>
      <c r="N24" s="1"/>
      <c r="O24" s="18"/>
      <c r="P24" s="18"/>
      <c r="Q24" s="12"/>
      <c r="R24" s="15" t="str">
        <f>IFERROR(Sheet2!K620,"")</f>
        <v/>
      </c>
      <c r="S24" s="9" t="s">
        <v>71</v>
      </c>
      <c r="T24" s="2">
        <v>14</v>
      </c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1"/>
      <c r="C25" s="10">
        <f>Sheet2!Q60</f>
        <v>0.29220109976553993</v>
      </c>
      <c r="D25" s="3"/>
      <c r="E25" s="3"/>
      <c r="F25" s="19"/>
      <c r="G25" s="17"/>
      <c r="H25" s="1"/>
      <c r="I25" s="1"/>
      <c r="J25" s="1"/>
      <c r="K25" s="1"/>
      <c r="L25" s="1"/>
      <c r="M25" s="1"/>
      <c r="N25" s="1"/>
      <c r="O25" s="18"/>
      <c r="P25" s="19"/>
      <c r="Q25" s="3"/>
      <c r="R25" s="3"/>
      <c r="S25" s="13">
        <f>Sheet2!E300</f>
        <v>0.29084574765195054</v>
      </c>
      <c r="T25" s="2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1">
        <v>7</v>
      </c>
      <c r="C26" s="3" t="s">
        <v>54</v>
      </c>
      <c r="D26" s="3"/>
      <c r="E26" s="11"/>
      <c r="F26" s="22" t="str">
        <f>IFERROR(Sheet2!E820,"")</f>
        <v/>
      </c>
      <c r="G26" s="17"/>
      <c r="H26" s="1"/>
      <c r="I26" s="1"/>
      <c r="J26" s="1"/>
      <c r="K26" s="1"/>
      <c r="L26" s="1"/>
      <c r="M26" s="1"/>
      <c r="N26" s="1"/>
      <c r="O26" s="18"/>
      <c r="P26" s="21" t="str">
        <f>IFERROR(Sheet2!Q820,"")</f>
        <v/>
      </c>
      <c r="Q26" s="12"/>
      <c r="R26" s="3"/>
      <c r="S26" s="3" t="s">
        <v>72</v>
      </c>
      <c r="T26" s="2">
        <v>7</v>
      </c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4">
        <f>Sheet2!C100</f>
        <v>0.39737018768470395</v>
      </c>
      <c r="D27" s="3"/>
      <c r="E27" s="11"/>
      <c r="F27" s="1"/>
      <c r="G27" s="17"/>
      <c r="H27" s="1"/>
      <c r="I27" s="1"/>
      <c r="J27" s="1"/>
      <c r="K27" s="1"/>
      <c r="L27" s="1"/>
      <c r="M27" s="1"/>
      <c r="N27" s="1"/>
      <c r="O27" s="18"/>
      <c r="P27" s="1"/>
      <c r="Q27" s="12"/>
      <c r="R27" s="3"/>
      <c r="S27" s="5">
        <f>Sheet2!I300</f>
        <v>0.57937027965286103</v>
      </c>
      <c r="T27" s="2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>
        <v>10</v>
      </c>
      <c r="C28" s="6" t="s">
        <v>35</v>
      </c>
      <c r="D28" s="7" t="str">
        <f>IFERROR(Sheet2!C540,"")</f>
        <v/>
      </c>
      <c r="E28" s="11"/>
      <c r="F28" s="1"/>
      <c r="G28" s="17"/>
      <c r="H28" s="1"/>
      <c r="I28" s="1"/>
      <c r="J28" s="1"/>
      <c r="K28" s="1"/>
      <c r="L28" s="1"/>
      <c r="M28" s="1"/>
      <c r="N28" s="1"/>
      <c r="O28" s="18"/>
      <c r="P28" s="1"/>
      <c r="Q28" s="12"/>
      <c r="R28" s="8" t="str">
        <f>IFERROR(Sheet2!O620,"")</f>
        <v/>
      </c>
      <c r="S28" s="9" t="s">
        <v>73</v>
      </c>
      <c r="T28" s="2">
        <v>10</v>
      </c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0">
        <f>Sheet2!E100</f>
        <v>0.60262981231529611</v>
      </c>
      <c r="D29" s="3"/>
      <c r="E29" s="19"/>
      <c r="F29" s="1"/>
      <c r="G29" s="17"/>
      <c r="H29" s="1"/>
      <c r="I29" s="1"/>
      <c r="J29" s="1"/>
      <c r="K29" s="1"/>
      <c r="L29" s="1"/>
      <c r="M29" s="1"/>
      <c r="N29" s="1"/>
      <c r="O29" s="18"/>
      <c r="P29" s="1"/>
      <c r="Q29" s="19"/>
      <c r="R29" s="3"/>
      <c r="S29" s="13">
        <f>Sheet2!K300</f>
        <v>0.42062972034713897</v>
      </c>
      <c r="T29" s="2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>
        <v>2</v>
      </c>
      <c r="C30" s="3" t="s">
        <v>55</v>
      </c>
      <c r="D30" s="11"/>
      <c r="E30" s="20" t="str">
        <f>IFERROR(Sheet2!Q700,"")</f>
        <v/>
      </c>
      <c r="F30" s="1"/>
      <c r="G30" s="17"/>
      <c r="H30" s="1"/>
      <c r="I30" s="3" t="s">
        <v>1</v>
      </c>
      <c r="J30" s="1"/>
      <c r="K30" s="1"/>
      <c r="L30" s="1"/>
      <c r="M30" s="3" t="s">
        <v>1</v>
      </c>
      <c r="N30" s="1"/>
      <c r="O30" s="18"/>
      <c r="P30" s="1"/>
      <c r="Q30" s="21" t="str">
        <f>IFERROR(Sheet2!E780,"")</f>
        <v/>
      </c>
      <c r="R30" s="12"/>
      <c r="S30" s="3" t="s">
        <v>69</v>
      </c>
      <c r="T30" s="2">
        <v>2</v>
      </c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4">
        <f>Sheet2!I100</f>
        <v>0.7687162882266152</v>
      </c>
      <c r="D31" s="6"/>
      <c r="E31" s="3"/>
      <c r="F31" s="1"/>
      <c r="G31" s="17"/>
      <c r="H31" s="3"/>
      <c r="I31" s="3" t="str">
        <f>IFERROR(Sheet2!C893,"")</f>
        <v/>
      </c>
      <c r="J31" s="71"/>
      <c r="K31" s="72"/>
      <c r="L31" s="73"/>
      <c r="M31" s="3" t="str">
        <f>IFERROR(Sheet2!D893,"")</f>
        <v/>
      </c>
      <c r="N31" s="3"/>
      <c r="O31" s="18"/>
      <c r="P31" s="1"/>
      <c r="Q31" s="3"/>
      <c r="R31" s="9"/>
      <c r="S31" s="5">
        <f>Sheet2!O300</f>
        <v>0.80420912307912484</v>
      </c>
      <c r="T31" s="2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>
        <v>15</v>
      </c>
      <c r="C32" s="6" t="s">
        <v>56</v>
      </c>
      <c r="D32" s="14" t="str">
        <f>IFERROR(Sheet2!E540,"")</f>
        <v/>
      </c>
      <c r="E32" s="3"/>
      <c r="F32" s="1"/>
      <c r="G32" s="17"/>
      <c r="H32" s="23" t="str">
        <f>IFERROR(Sheet2!C900,"")</f>
        <v/>
      </c>
      <c r="I32" s="1"/>
      <c r="J32" s="74" t="s">
        <v>2</v>
      </c>
      <c r="K32" s="75"/>
      <c r="L32" s="75"/>
      <c r="M32" s="1"/>
      <c r="N32" s="15" t="str">
        <f>IFERROR(Sheet2!E900,"")</f>
        <v/>
      </c>
      <c r="O32" s="18"/>
      <c r="P32" s="1"/>
      <c r="Q32" s="3"/>
      <c r="R32" s="15" t="str">
        <f>IFERROR(Sheet2!Q620,"")</f>
        <v/>
      </c>
      <c r="S32" s="9" t="s">
        <v>70</v>
      </c>
      <c r="T32" s="2">
        <v>15</v>
      </c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0">
        <f>Sheet2!K100</f>
        <v>0.23128371177338475</v>
      </c>
      <c r="D33" s="3"/>
      <c r="E33" s="3"/>
      <c r="F33" s="1"/>
      <c r="G33" s="17"/>
      <c r="H33" s="1"/>
      <c r="I33" s="1"/>
      <c r="J33" s="1"/>
      <c r="K33" s="1"/>
      <c r="L33" s="1"/>
      <c r="M33" s="1"/>
      <c r="N33" s="1"/>
      <c r="O33" s="18"/>
      <c r="P33" s="1"/>
      <c r="Q33" s="3"/>
      <c r="R33" s="3"/>
      <c r="S33" s="13">
        <f>Sheet2!Q300</f>
        <v>0.19579087692087518</v>
      </c>
      <c r="T33" s="2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2"/>
      <c r="D34" s="3"/>
      <c r="E34" s="3"/>
      <c r="F34" s="1"/>
      <c r="G34" s="17"/>
      <c r="H34" s="1"/>
      <c r="I34" s="1"/>
      <c r="J34" s="1"/>
      <c r="K34" s="1"/>
      <c r="L34" s="1"/>
      <c r="M34" s="1"/>
      <c r="N34" s="1"/>
      <c r="O34" s="18"/>
      <c r="P34" s="1"/>
      <c r="Q34" s="3"/>
      <c r="R34" s="3"/>
      <c r="S34" s="3"/>
      <c r="T34" s="2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>
        <v>1</v>
      </c>
      <c r="C35" s="3" t="s">
        <v>89</v>
      </c>
      <c r="D35" s="3"/>
      <c r="E35" s="3"/>
      <c r="F35" s="1"/>
      <c r="G35" s="17"/>
      <c r="H35" s="1"/>
      <c r="I35" s="1"/>
      <c r="J35" s="1"/>
      <c r="K35" s="1"/>
      <c r="L35" s="1"/>
      <c r="M35" s="1"/>
      <c r="N35" s="1"/>
      <c r="O35" s="18"/>
      <c r="P35" s="1"/>
      <c r="Q35" s="3"/>
      <c r="R35" s="3"/>
      <c r="S35" s="3" t="s">
        <v>74</v>
      </c>
      <c r="T35" s="2">
        <v>1</v>
      </c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4" t="e">
        <f>Sheet2!O100</f>
        <v>#N/A</v>
      </c>
      <c r="D36" s="3"/>
      <c r="E36" s="3"/>
      <c r="F36" s="1"/>
      <c r="G36" s="17"/>
      <c r="H36" s="1"/>
      <c r="I36" s="1"/>
      <c r="J36" s="1"/>
      <c r="K36" s="1"/>
      <c r="L36" s="1"/>
      <c r="M36" s="1"/>
      <c r="N36" s="1"/>
      <c r="O36" s="18"/>
      <c r="P36" s="1"/>
      <c r="Q36" s="3"/>
      <c r="R36" s="3"/>
      <c r="S36" s="5">
        <f>Sheet2!C340</f>
        <v>0.87046421773585902</v>
      </c>
      <c r="T36" s="2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>
        <v>16</v>
      </c>
      <c r="C37" s="6"/>
      <c r="D37" s="7" t="str">
        <f>IFERROR(Sheet2!I540,"")</f>
        <v/>
      </c>
      <c r="E37" s="3"/>
      <c r="F37" s="1"/>
      <c r="G37" s="17"/>
      <c r="H37" s="1"/>
      <c r="I37" s="1"/>
      <c r="J37" s="1"/>
      <c r="K37" s="1"/>
      <c r="L37" s="1"/>
      <c r="M37" s="1"/>
      <c r="N37" s="1"/>
      <c r="O37" s="18"/>
      <c r="P37" s="1"/>
      <c r="Q37" s="3"/>
      <c r="R37" s="8" t="str">
        <f>IFERROR(Sheet2!C660,"")</f>
        <v/>
      </c>
      <c r="S37" s="9" t="s">
        <v>75</v>
      </c>
      <c r="T37" s="2">
        <v>16</v>
      </c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0" t="e">
        <f>Sheet2!Q100</f>
        <v>#N/A</v>
      </c>
      <c r="D38" s="11"/>
      <c r="E38" s="3"/>
      <c r="F38" s="1"/>
      <c r="G38" s="17"/>
      <c r="H38" s="1"/>
      <c r="I38" s="1"/>
      <c r="J38" s="1"/>
      <c r="K38" s="1"/>
      <c r="L38" s="1"/>
      <c r="M38" s="1"/>
      <c r="N38" s="1"/>
      <c r="O38" s="18"/>
      <c r="P38" s="1"/>
      <c r="Q38" s="3"/>
      <c r="R38" s="12"/>
      <c r="S38" s="13">
        <f>Sheet2!E340</f>
        <v>0.129535782264141</v>
      </c>
      <c r="T38" s="2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>
        <v>8</v>
      </c>
      <c r="C39" s="3" t="s">
        <v>91</v>
      </c>
      <c r="D39" s="11"/>
      <c r="E39" s="7" t="str">
        <f>IFERROR(Sheet2!C740,"")</f>
        <v/>
      </c>
      <c r="F39" s="1"/>
      <c r="G39" s="17"/>
      <c r="H39" s="1"/>
      <c r="I39" s="1"/>
      <c r="J39" s="1"/>
      <c r="K39" s="1"/>
      <c r="L39" s="1"/>
      <c r="M39" s="1"/>
      <c r="N39" s="1"/>
      <c r="O39" s="18"/>
      <c r="P39" s="1"/>
      <c r="Q39" s="8" t="str">
        <f>IFERROR(Sheet2!I780,"")</f>
        <v/>
      </c>
      <c r="R39" s="12"/>
      <c r="S39" s="3" t="s">
        <v>76</v>
      </c>
      <c r="T39" s="2">
        <v>8</v>
      </c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4">
        <f>Sheet2!C140</f>
        <v>0.45230481940997425</v>
      </c>
      <c r="D40" s="6"/>
      <c r="E40" s="11"/>
      <c r="F40" s="1"/>
      <c r="G40" s="17"/>
      <c r="H40" s="1"/>
      <c r="I40" s="1"/>
      <c r="J40" s="1"/>
      <c r="K40" s="1"/>
      <c r="L40" s="1"/>
      <c r="M40" s="1"/>
      <c r="N40" s="1"/>
      <c r="O40" s="18"/>
      <c r="P40" s="1"/>
      <c r="Q40" s="12"/>
      <c r="R40" s="9"/>
      <c r="S40" s="5">
        <f>Sheet2!I340</f>
        <v>0.53984434857164709</v>
      </c>
      <c r="T40" s="2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>
        <v>9</v>
      </c>
      <c r="C41" s="6" t="s">
        <v>92</v>
      </c>
      <c r="D41" s="14" t="str">
        <f>IFERROR(Sheet2!K540,"")</f>
        <v/>
      </c>
      <c r="E41" s="11"/>
      <c r="F41" s="1"/>
      <c r="G41" s="17"/>
      <c r="H41" s="1"/>
      <c r="I41" s="1"/>
      <c r="J41" s="1"/>
      <c r="K41" s="1"/>
      <c r="L41" s="1"/>
      <c r="M41" s="1"/>
      <c r="N41" s="1"/>
      <c r="O41" s="18"/>
      <c r="P41" s="1"/>
      <c r="Q41" s="12"/>
      <c r="R41" s="15" t="str">
        <f>IFERROR(Sheet2!E660,"")</f>
        <v/>
      </c>
      <c r="S41" s="9" t="s">
        <v>77</v>
      </c>
      <c r="T41" s="2">
        <v>9</v>
      </c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0">
        <f>Sheet2!E140</f>
        <v>0.54769518059002575</v>
      </c>
      <c r="D42" s="3"/>
      <c r="E42" s="11"/>
      <c r="F42" s="3"/>
      <c r="G42" s="17"/>
      <c r="H42" s="1"/>
      <c r="I42" s="1"/>
      <c r="J42" s="1"/>
      <c r="K42" s="1"/>
      <c r="L42" s="1"/>
      <c r="M42" s="1"/>
      <c r="N42" s="1"/>
      <c r="O42" s="18"/>
      <c r="P42" s="3"/>
      <c r="Q42" s="12"/>
      <c r="R42" s="3"/>
      <c r="S42" s="13">
        <f>Sheet2!K340</f>
        <v>0.46015565142835296</v>
      </c>
      <c r="T42" s="2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>
        <v>5</v>
      </c>
      <c r="C43" s="3" t="s">
        <v>93</v>
      </c>
      <c r="D43" s="3"/>
      <c r="E43" s="11"/>
      <c r="F43" s="16" t="str">
        <f>IFERROR(Sheet2!I820,"")</f>
        <v/>
      </c>
      <c r="G43" s="17"/>
      <c r="H43" s="1"/>
      <c r="I43" s="1"/>
      <c r="J43" s="1"/>
      <c r="K43" s="1"/>
      <c r="L43" s="1"/>
      <c r="M43" s="1"/>
      <c r="N43" s="1"/>
      <c r="O43" s="18"/>
      <c r="P43" s="8" t="str">
        <f>IFERROR(Sheet2!C860,"")</f>
        <v/>
      </c>
      <c r="Q43" s="12"/>
      <c r="R43" s="3"/>
      <c r="S43" s="3" t="s">
        <v>78</v>
      </c>
      <c r="T43" s="2">
        <v>5</v>
      </c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4">
        <f>Sheet2!I140</f>
        <v>0.60295269649932315</v>
      </c>
      <c r="D44" s="3"/>
      <c r="E44" s="11"/>
      <c r="F44" s="17"/>
      <c r="G44" s="17"/>
      <c r="H44" s="1"/>
      <c r="I44" s="1"/>
      <c r="J44" s="1"/>
      <c r="K44" s="1"/>
      <c r="L44" s="1"/>
      <c r="M44" s="1"/>
      <c r="N44" s="1"/>
      <c r="O44" s="18"/>
      <c r="P44" s="18"/>
      <c r="Q44" s="12"/>
      <c r="R44" s="3"/>
      <c r="S44" s="5">
        <f>Sheet2!O340</f>
        <v>0.66226438591630887</v>
      </c>
      <c r="T44" s="2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>
        <v>12</v>
      </c>
      <c r="C45" s="6" t="s">
        <v>94</v>
      </c>
      <c r="D45" s="7" t="str">
        <f>IFERROR(Sheet2!O540,"")</f>
        <v/>
      </c>
      <c r="E45" s="11"/>
      <c r="F45" s="17"/>
      <c r="G45" s="17"/>
      <c r="H45" s="1"/>
      <c r="I45" s="1"/>
      <c r="J45" s="1"/>
      <c r="K45" s="1"/>
      <c r="L45" s="1"/>
      <c r="M45" s="1"/>
      <c r="N45" s="1"/>
      <c r="O45" s="18"/>
      <c r="P45" s="18"/>
      <c r="Q45" s="12"/>
      <c r="R45" s="8" t="str">
        <f>IFERROR(Sheet2!I660,"")</f>
        <v/>
      </c>
      <c r="S45" s="9" t="s">
        <v>79</v>
      </c>
      <c r="T45" s="2">
        <v>12</v>
      </c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0">
        <f>Sheet2!K140</f>
        <v>0.3970473035006768</v>
      </c>
      <c r="D46" s="3"/>
      <c r="E46" s="19"/>
      <c r="F46" s="17"/>
      <c r="G46" s="17"/>
      <c r="H46" s="1"/>
      <c r="I46" s="1"/>
      <c r="J46" s="1"/>
      <c r="K46" s="1"/>
      <c r="L46" s="1"/>
      <c r="M46" s="1"/>
      <c r="N46" s="1"/>
      <c r="O46" s="18"/>
      <c r="P46" s="18"/>
      <c r="Q46" s="19"/>
      <c r="R46" s="3"/>
      <c r="S46" s="13">
        <f>Sheet2!Q340</f>
        <v>0.33773561408369118</v>
      </c>
      <c r="T46" s="2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>
        <v>4</v>
      </c>
      <c r="C47" s="3" t="s">
        <v>95</v>
      </c>
      <c r="D47" s="3"/>
      <c r="E47" s="20" t="str">
        <f>IFERROR(Sheet2!E740,"")</f>
        <v/>
      </c>
      <c r="F47" s="17"/>
      <c r="G47" s="17"/>
      <c r="H47" s="1"/>
      <c r="I47" s="1"/>
      <c r="J47" s="1"/>
      <c r="K47" s="1"/>
      <c r="L47" s="1"/>
      <c r="M47" s="1"/>
      <c r="N47" s="1"/>
      <c r="O47" s="18"/>
      <c r="P47" s="18"/>
      <c r="Q47" s="21" t="str">
        <f>IFERROR(Sheet2!K780,"")</f>
        <v/>
      </c>
      <c r="R47" s="12"/>
      <c r="S47" s="3" t="s">
        <v>80</v>
      </c>
      <c r="T47" s="2">
        <v>4</v>
      </c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4">
        <f>Sheet2!O140</f>
        <v>0.75510835467137516</v>
      </c>
      <c r="D48" s="6"/>
      <c r="E48" s="3"/>
      <c r="F48" s="17"/>
      <c r="G48" s="17"/>
      <c r="H48" s="1"/>
      <c r="I48" s="1"/>
      <c r="J48" s="1"/>
      <c r="K48" s="1"/>
      <c r="L48" s="1"/>
      <c r="M48" s="1"/>
      <c r="N48" s="1"/>
      <c r="O48" s="12"/>
      <c r="P48" s="18"/>
      <c r="Q48" s="3"/>
      <c r="R48" s="9"/>
      <c r="S48" s="5">
        <f>Sheet2!C380</f>
        <v>0.72572020554615069</v>
      </c>
      <c r="T48" s="2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>
        <v>13</v>
      </c>
      <c r="C49" s="6" t="s">
        <v>96</v>
      </c>
      <c r="D49" s="14" t="str">
        <f>IFERROR(Sheet2!Q540,"")</f>
        <v/>
      </c>
      <c r="E49" s="76"/>
      <c r="F49" s="77"/>
      <c r="G49" s="11"/>
      <c r="H49" s="1"/>
      <c r="I49" s="1"/>
      <c r="J49" s="1"/>
      <c r="K49" s="1"/>
      <c r="L49" s="1"/>
      <c r="M49" s="1"/>
      <c r="N49" s="1"/>
      <c r="O49" s="67" t="str">
        <f>IFERROR(Sheet2!Q860,"")</f>
        <v/>
      </c>
      <c r="P49" s="78"/>
      <c r="Q49" s="76"/>
      <c r="R49" s="15" t="str">
        <f>IFERROR(Sheet2!K660,"")</f>
        <v/>
      </c>
      <c r="S49" s="9" t="s">
        <v>81</v>
      </c>
      <c r="T49" s="2">
        <v>13</v>
      </c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0">
        <f>Sheet2!Q140</f>
        <v>0.24489164532862487</v>
      </c>
      <c r="D50" s="3"/>
      <c r="E50" s="3"/>
      <c r="F50" s="1"/>
      <c r="G50" s="23" t="str">
        <f>IFERROR(Sheet2!K860,"")</f>
        <v/>
      </c>
      <c r="H50" s="1"/>
      <c r="I50" s="1"/>
      <c r="J50" s="1"/>
      <c r="K50" s="1"/>
      <c r="L50" s="1"/>
      <c r="M50" s="1"/>
      <c r="N50" s="1"/>
      <c r="O50" s="66"/>
      <c r="P50" s="18"/>
      <c r="Q50" s="3"/>
      <c r="R50" s="3"/>
      <c r="S50" s="13">
        <f>Sheet2!E380</f>
        <v>0.27427979445384931</v>
      </c>
      <c r="T50" s="2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>
        <v>6</v>
      </c>
      <c r="C51" s="3" t="s">
        <v>97</v>
      </c>
      <c r="D51" s="3"/>
      <c r="E51" s="3"/>
      <c r="F51" s="17"/>
      <c r="G51" s="18"/>
      <c r="H51" s="1"/>
      <c r="I51" s="1"/>
      <c r="J51" s="1"/>
      <c r="K51" s="1"/>
      <c r="L51" s="1"/>
      <c r="M51" s="1"/>
      <c r="N51" s="1"/>
      <c r="O51" s="1"/>
      <c r="P51" s="18"/>
      <c r="Q51" s="3"/>
      <c r="R51" s="3"/>
      <c r="S51" s="3" t="s">
        <v>82</v>
      </c>
      <c r="T51" s="2">
        <v>6</v>
      </c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4">
        <f>Sheet2!C180</f>
        <v>0.54589704101912895</v>
      </c>
      <c r="D52" s="3"/>
      <c r="E52" s="3"/>
      <c r="F52" s="17"/>
      <c r="G52" s="1"/>
      <c r="H52" s="1"/>
      <c r="I52" s="1"/>
      <c r="J52" s="1"/>
      <c r="K52" s="1"/>
      <c r="L52" s="1"/>
      <c r="M52" s="1"/>
      <c r="N52" s="1"/>
      <c r="O52" s="1"/>
      <c r="P52" s="18"/>
      <c r="Q52" s="3"/>
      <c r="R52" s="3"/>
      <c r="S52" s="5">
        <f>Sheet2!I380</f>
        <v>0.56370115521253494</v>
      </c>
      <c r="T52" s="2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>
        <v>11</v>
      </c>
      <c r="C53" s="6" t="s">
        <v>98</v>
      </c>
      <c r="D53" s="7" t="str">
        <f>IFERROR(Sheet2!C580,"")</f>
        <v/>
      </c>
      <c r="E53" s="3"/>
      <c r="F53" s="17"/>
      <c r="G53" s="1"/>
      <c r="H53" s="1"/>
      <c r="I53" s="1"/>
      <c r="J53" s="1"/>
      <c r="K53" s="1"/>
      <c r="L53" s="1"/>
      <c r="M53" s="1"/>
      <c r="N53" s="1"/>
      <c r="O53" s="1"/>
      <c r="P53" s="18"/>
      <c r="Q53" s="3"/>
      <c r="R53" s="8" t="str">
        <f>IFERROR(Sheet2!O660,"")</f>
        <v/>
      </c>
      <c r="S53" s="9" t="s">
        <v>37</v>
      </c>
      <c r="T53" s="2">
        <v>11</v>
      </c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0">
        <f>Sheet2!E180</f>
        <v>0.45410295898087105</v>
      </c>
      <c r="D54" s="11"/>
      <c r="E54" s="3"/>
      <c r="F54" s="17"/>
      <c r="G54" s="1"/>
      <c r="H54" s="1"/>
      <c r="I54" s="1"/>
      <c r="J54" s="1"/>
      <c r="K54" s="1"/>
      <c r="L54" s="1"/>
      <c r="M54" s="1"/>
      <c r="N54" s="1"/>
      <c r="O54" s="1"/>
      <c r="P54" s="18"/>
      <c r="Q54" s="3"/>
      <c r="R54" s="12"/>
      <c r="S54" s="13">
        <f>Sheet2!K380</f>
        <v>0.43629884478746511</v>
      </c>
      <c r="T54" s="2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>
        <v>3</v>
      </c>
      <c r="C55" s="3" t="s">
        <v>99</v>
      </c>
      <c r="D55" s="11"/>
      <c r="E55" s="7" t="str">
        <f>IFERROR(Sheet2!I740,"")</f>
        <v/>
      </c>
      <c r="F55" s="17"/>
      <c r="G55" s="1">
        <v>16</v>
      </c>
      <c r="H55" s="1" t="s">
        <v>45</v>
      </c>
      <c r="I55" s="1"/>
      <c r="J55" s="1"/>
      <c r="K55" s="1"/>
      <c r="L55" s="1"/>
      <c r="M55" s="1"/>
      <c r="N55" s="1" t="s">
        <v>66</v>
      </c>
      <c r="O55" s="2">
        <v>11</v>
      </c>
      <c r="P55" s="18"/>
      <c r="Q55" s="8" t="str">
        <f>IFERROR(Sheet2!O780,"")</f>
        <v/>
      </c>
      <c r="R55" s="12"/>
      <c r="S55" s="3" t="s">
        <v>84</v>
      </c>
      <c r="T55" s="2">
        <v>3</v>
      </c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4">
        <f>Sheet2!I180</f>
        <v>0.71032990091417625</v>
      </c>
      <c r="D56" s="6"/>
      <c r="E56" s="11"/>
      <c r="F56" s="17"/>
      <c r="G56" s="1"/>
      <c r="H56" s="15">
        <f>Sheet2!O420</f>
        <v>0.62927260038430466</v>
      </c>
      <c r="I56" s="3"/>
      <c r="J56" s="3"/>
      <c r="K56" s="3"/>
      <c r="L56" s="3"/>
      <c r="M56" s="3"/>
      <c r="N56" s="5">
        <f>Sheet2!I460</f>
        <v>0.57135192574768234</v>
      </c>
      <c r="O56" s="1"/>
      <c r="P56" s="18"/>
      <c r="Q56" s="12"/>
      <c r="R56" s="9"/>
      <c r="S56" s="5">
        <f>Sheet2!O380</f>
        <v>0.78640920272370973</v>
      </c>
      <c r="T56" s="2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>
        <v>14</v>
      </c>
      <c r="C57" s="6" t="s">
        <v>100</v>
      </c>
      <c r="D57" s="14" t="str">
        <f>IFERROR(Sheet2!E580,"")</f>
        <v/>
      </c>
      <c r="E57" s="11"/>
      <c r="F57" s="11"/>
      <c r="G57" s="1">
        <v>16</v>
      </c>
      <c r="H57" s="24" t="s">
        <v>44</v>
      </c>
      <c r="I57" s="25"/>
      <c r="J57" s="3"/>
      <c r="K57" s="3"/>
      <c r="L57" s="3"/>
      <c r="M57" s="26"/>
      <c r="N57" s="27" t="s">
        <v>67</v>
      </c>
      <c r="O57" s="2">
        <v>11</v>
      </c>
      <c r="P57" s="18"/>
      <c r="Q57" s="12"/>
      <c r="R57" s="15" t="str">
        <f>IFERROR(Sheet2!Q660,"")</f>
        <v/>
      </c>
      <c r="S57" s="9" t="s">
        <v>85</v>
      </c>
      <c r="T57" s="2">
        <v>14</v>
      </c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0">
        <f>Sheet2!K180</f>
        <v>0.28967009908582364</v>
      </c>
      <c r="D58" s="3"/>
      <c r="E58" s="3"/>
      <c r="F58" s="23" t="str">
        <f>IFERROR(Sheet2!K820,"")</f>
        <v/>
      </c>
      <c r="G58" s="1"/>
      <c r="H58" s="13">
        <f>Sheet2!Q420</f>
        <v>0.37072739961569534</v>
      </c>
      <c r="I58" s="3"/>
      <c r="J58" s="3"/>
      <c r="K58" s="3"/>
      <c r="L58" s="3"/>
      <c r="M58" s="3"/>
      <c r="N58" s="13">
        <f>Sheet2!K460</f>
        <v>0.42864807425231771</v>
      </c>
      <c r="O58" s="2"/>
      <c r="P58" s="19"/>
      <c r="Q58" s="3"/>
      <c r="R58" s="3"/>
      <c r="S58" s="13">
        <f>Sheet2!Q380</f>
        <v>0.21359079727629021</v>
      </c>
      <c r="T58" s="2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>
        <v>7</v>
      </c>
      <c r="C59" s="3" t="s">
        <v>101</v>
      </c>
      <c r="D59" s="3"/>
      <c r="E59" s="11"/>
      <c r="F59" s="18"/>
      <c r="G59" s="1">
        <v>16</v>
      </c>
      <c r="H59" s="2" t="s">
        <v>42</v>
      </c>
      <c r="I59" s="3"/>
      <c r="J59" s="3"/>
      <c r="K59" s="3"/>
      <c r="L59" s="3"/>
      <c r="M59" s="3"/>
      <c r="N59" s="2" t="s">
        <v>83</v>
      </c>
      <c r="O59" s="2">
        <v>11</v>
      </c>
      <c r="P59" s="21" t="str">
        <f>IFERROR(Sheet2!E860,"")</f>
        <v/>
      </c>
      <c r="Q59" s="12"/>
      <c r="R59" s="3"/>
      <c r="S59" s="3" t="s">
        <v>86</v>
      </c>
      <c r="T59" s="2">
        <v>7</v>
      </c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4">
        <f>Sheet2!O180</f>
        <v>0.51811201736181511</v>
      </c>
      <c r="D60" s="3"/>
      <c r="E60" s="11"/>
      <c r="F60" s="1"/>
      <c r="G60" s="1"/>
      <c r="H60" s="15">
        <f>Sheet2!C460</f>
        <v>0.5244817399325743</v>
      </c>
      <c r="I60" s="3"/>
      <c r="J60" s="3"/>
      <c r="K60" s="3"/>
      <c r="L60" s="3"/>
      <c r="M60" s="3"/>
      <c r="N60" s="5">
        <f>Sheet2!O460</f>
        <v>0.46428559385599544</v>
      </c>
      <c r="O60" s="2"/>
      <c r="P60" s="1"/>
      <c r="Q60" s="12"/>
      <c r="R60" s="3"/>
      <c r="S60" s="5">
        <f>Sheet2!C420</f>
        <v>0.4584850507777623</v>
      </c>
      <c r="T60" s="2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>
        <v>10</v>
      </c>
      <c r="C61" s="6" t="s">
        <v>102</v>
      </c>
      <c r="D61" s="7" t="str">
        <f>IFERROR(Sheet2!I580,"")</f>
        <v/>
      </c>
      <c r="E61" s="11"/>
      <c r="F61" s="1"/>
      <c r="G61" s="1">
        <v>16</v>
      </c>
      <c r="H61" s="24" t="s">
        <v>90</v>
      </c>
      <c r="I61" s="28"/>
      <c r="J61" s="1"/>
      <c r="K61" s="1"/>
      <c r="L61" s="1"/>
      <c r="M61" s="29"/>
      <c r="N61" s="27" t="s">
        <v>37</v>
      </c>
      <c r="O61" s="2">
        <v>11</v>
      </c>
      <c r="P61" s="1"/>
      <c r="Q61" s="12"/>
      <c r="R61" s="8" t="str">
        <f>IFERROR(Sheet2!C700,"")</f>
        <v/>
      </c>
      <c r="S61" s="9" t="s">
        <v>87</v>
      </c>
      <c r="T61" s="2">
        <v>10</v>
      </c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0">
        <f>Sheet2!Q180</f>
        <v>0.48188798263818483</v>
      </c>
      <c r="D62" s="3"/>
      <c r="E62" s="14" t="str">
        <f>IFERROR(Sheet2!K740,"")</f>
        <v/>
      </c>
      <c r="F62" s="1"/>
      <c r="G62" s="1"/>
      <c r="H62" s="13">
        <f>Sheet2!E460</f>
        <v>0.47551826006742576</v>
      </c>
      <c r="I62" s="1"/>
      <c r="J62" s="1"/>
      <c r="K62" s="1"/>
      <c r="L62" s="1"/>
      <c r="M62" s="1"/>
      <c r="N62" s="13">
        <f>Sheet2!Q460</f>
        <v>0.53571440614400456</v>
      </c>
      <c r="O62" s="1"/>
      <c r="P62" s="1"/>
      <c r="Q62" s="19"/>
      <c r="R62" s="3"/>
      <c r="S62" s="13">
        <f>Sheet2!E420</f>
        <v>0.54151494922223764</v>
      </c>
      <c r="T62" s="2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>
        <v>2</v>
      </c>
      <c r="C63" s="3" t="s">
        <v>103</v>
      </c>
      <c r="D63" s="11"/>
      <c r="E63" s="12"/>
      <c r="F63" s="1"/>
      <c r="G63" s="1"/>
      <c r="H63" s="2"/>
      <c r="I63" s="1"/>
      <c r="J63" s="1"/>
      <c r="K63" s="1"/>
      <c r="L63" s="1"/>
      <c r="M63" s="1"/>
      <c r="N63" s="1"/>
      <c r="O63" s="1"/>
      <c r="P63" s="1"/>
      <c r="Q63" s="21" t="str">
        <f>IFERROR(Sheet2!Q780,"")</f>
        <v/>
      </c>
      <c r="R63" s="12"/>
      <c r="S63" s="3" t="s">
        <v>41</v>
      </c>
      <c r="T63" s="2">
        <v>2</v>
      </c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4">
        <f>Sheet2!C220</f>
        <v>0.75422386117696261</v>
      </c>
      <c r="D64" s="6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3"/>
      <c r="R64" s="9"/>
      <c r="S64" s="5">
        <f>Sheet2!I420</f>
        <v>0.83736109371157796</v>
      </c>
      <c r="T64" s="2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>
        <v>15</v>
      </c>
      <c r="C65" s="6" t="s">
        <v>104</v>
      </c>
      <c r="D65" s="14" t="str">
        <f>IFERROR(Sheet2!K580,"")</f>
        <v/>
      </c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3"/>
      <c r="R65" s="13" t="str">
        <f>IFERROR(Sheet2!E700,"")</f>
        <v/>
      </c>
      <c r="S65" s="9" t="s">
        <v>88</v>
      </c>
      <c r="T65" s="2">
        <v>15</v>
      </c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0">
        <f>Sheet2!E220</f>
        <v>0.24577613882303734</v>
      </c>
      <c r="D66" s="3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3"/>
      <c r="R66" s="3"/>
      <c r="S66" s="13">
        <f>Sheet2!K420</f>
        <v>0.16263890628842206</v>
      </c>
      <c r="T66" s="2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2"/>
      <c r="D67" s="3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3"/>
      <c r="R67" s="3"/>
      <c r="S67" s="3"/>
      <c r="T67" s="2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2"/>
      <c r="D68" s="3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3"/>
      <c r="R68" s="3"/>
      <c r="S68" s="3"/>
      <c r="T68" s="2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2"/>
      <c r="D69" s="3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3"/>
      <c r="R69" s="3"/>
      <c r="S69" s="3"/>
      <c r="T69" s="2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2"/>
      <c r="D70" s="3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3"/>
      <c r="R70" s="3"/>
      <c r="S70" s="3"/>
      <c r="T70" s="2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2"/>
      <c r="D71" s="3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3"/>
      <c r="R71" s="3"/>
      <c r="S71" s="3"/>
      <c r="T71" s="2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2"/>
      <c r="D72" s="3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3"/>
      <c r="R72" s="3"/>
      <c r="S72" s="3"/>
      <c r="T72" s="2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2"/>
      <c r="D73" s="3"/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"/>
      <c r="R73" s="3"/>
      <c r="S73" s="3"/>
      <c r="T73" s="2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2"/>
      <c r="D74" s="3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3"/>
      <c r="R74" s="3"/>
      <c r="S74" s="3"/>
      <c r="T74" s="2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2"/>
      <c r="D75" s="3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3"/>
      <c r="R75" s="3"/>
      <c r="S75" s="3"/>
      <c r="T75" s="2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2"/>
      <c r="D76" s="3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3"/>
      <c r="R76" s="3"/>
      <c r="S76" s="3"/>
      <c r="T76" s="2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2"/>
      <c r="D77" s="3"/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3"/>
      <c r="R77" s="3"/>
      <c r="S77" s="3"/>
      <c r="T77" s="2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2"/>
      <c r="D78" s="3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3"/>
      <c r="R78" s="3"/>
      <c r="S78" s="3"/>
      <c r="T78" s="2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2"/>
      <c r="D79" s="3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3"/>
      <c r="R79" s="3"/>
      <c r="S79" s="3"/>
      <c r="T79" s="2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2"/>
      <c r="D80" s="3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3"/>
      <c r="R80" s="3"/>
      <c r="S80" s="3"/>
      <c r="T80" s="2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2"/>
      <c r="D81" s="3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3"/>
      <c r="R81" s="3"/>
      <c r="S81" s="3"/>
      <c r="T81" s="2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2"/>
      <c r="D82" s="3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3"/>
      <c r="R82" s="3"/>
      <c r="S82" s="3"/>
      <c r="T82" s="2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2"/>
      <c r="D83" s="3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3"/>
      <c r="R83" s="3"/>
      <c r="S83" s="3"/>
      <c r="T83" s="2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2"/>
      <c r="D84" s="3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3"/>
      <c r="R84" s="3"/>
      <c r="S84" s="3"/>
      <c r="T84" s="2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2"/>
      <c r="D85" s="3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3"/>
      <c r="R85" s="3"/>
      <c r="S85" s="3"/>
      <c r="T85" s="2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2"/>
      <c r="D86" s="3"/>
      <c r="E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3"/>
      <c r="R86" s="3"/>
      <c r="S86" s="3"/>
      <c r="T86" s="2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2"/>
      <c r="D87" s="3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3"/>
      <c r="R87" s="3"/>
      <c r="S87" s="3"/>
      <c r="T87" s="2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2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3"/>
      <c r="R88" s="3"/>
      <c r="S88" s="3"/>
      <c r="T88" s="2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2"/>
      <c r="D89" s="3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3"/>
      <c r="R89" s="3"/>
      <c r="S89" s="3"/>
      <c r="T89" s="2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2"/>
      <c r="D90" s="3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3"/>
      <c r="R90" s="3"/>
      <c r="S90" s="3"/>
      <c r="T90" s="2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2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3"/>
      <c r="R91" s="3"/>
      <c r="S91" s="3"/>
      <c r="T91" s="2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2"/>
      <c r="D92" s="3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3"/>
      <c r="R92" s="3"/>
      <c r="S92" s="3"/>
      <c r="T92" s="2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2"/>
      <c r="D93" s="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3"/>
      <c r="R93" s="3"/>
      <c r="S93" s="3"/>
      <c r="T93" s="2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2"/>
      <c r="D94" s="3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3"/>
      <c r="R94" s="3"/>
      <c r="S94" s="3"/>
      <c r="T94" s="2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2"/>
      <c r="D95" s="3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3"/>
      <c r="R95" s="3"/>
      <c r="S95" s="3"/>
      <c r="T95" s="2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2"/>
      <c r="D96" s="3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3"/>
      <c r="R96" s="3"/>
      <c r="S96" s="3"/>
      <c r="T96" s="2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2"/>
      <c r="D97" s="3"/>
      <c r="E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3"/>
      <c r="R97" s="3"/>
      <c r="S97" s="3"/>
      <c r="T97" s="2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2"/>
      <c r="D98" s="3"/>
      <c r="E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3"/>
      <c r="R98" s="3"/>
      <c r="S98" s="3"/>
      <c r="T98" s="2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2"/>
      <c r="D99" s="3"/>
      <c r="E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3"/>
      <c r="R99" s="3"/>
      <c r="S99" s="3"/>
      <c r="T99" s="2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2"/>
      <c r="D100" s="3"/>
      <c r="E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3"/>
      <c r="R100" s="3"/>
      <c r="S100" s="3"/>
      <c r="T100" s="2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2"/>
      <c r="D101" s="3"/>
      <c r="E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3"/>
      <c r="R101" s="3"/>
      <c r="S101" s="3"/>
      <c r="T101" s="2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2"/>
      <c r="D102" s="3"/>
      <c r="E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3"/>
      <c r="R102" s="3"/>
      <c r="S102" s="3"/>
      <c r="T102" s="2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2"/>
      <c r="D103" s="3"/>
      <c r="E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3"/>
      <c r="R103" s="3"/>
      <c r="S103" s="3"/>
      <c r="T103" s="2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2"/>
      <c r="D104" s="3"/>
      <c r="E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3"/>
      <c r="R104" s="3"/>
      <c r="S104" s="3"/>
      <c r="T104" s="2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2"/>
      <c r="D105" s="3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3"/>
      <c r="R105" s="3"/>
      <c r="S105" s="3"/>
      <c r="T105" s="2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2"/>
      <c r="D106" s="3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3"/>
      <c r="R106" s="3"/>
      <c r="S106" s="3"/>
      <c r="T106" s="2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2"/>
      <c r="D107" s="3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"/>
      <c r="R107" s="3"/>
      <c r="S107" s="3"/>
      <c r="T107" s="2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2"/>
      <c r="D108" s="3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"/>
      <c r="R108" s="3"/>
      <c r="S108" s="3"/>
      <c r="T108" s="2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2"/>
      <c r="D109" s="3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"/>
      <c r="R109" s="3"/>
      <c r="S109" s="3"/>
      <c r="T109" s="2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2"/>
      <c r="D110" s="3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3"/>
      <c r="R110" s="3"/>
      <c r="S110" s="3"/>
      <c r="T110" s="2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2"/>
      <c r="D111" s="3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3"/>
      <c r="R111" s="3"/>
      <c r="S111" s="3"/>
      <c r="T111" s="2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2"/>
      <c r="D112" s="3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3"/>
      <c r="R112" s="3"/>
      <c r="S112" s="3"/>
      <c r="T112" s="2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2"/>
      <c r="D113" s="3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3"/>
      <c r="R113" s="3"/>
      <c r="S113" s="3"/>
      <c r="T113" s="2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2"/>
      <c r="D114" s="3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3"/>
      <c r="R114" s="3"/>
      <c r="S114" s="3"/>
      <c r="T114" s="2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2"/>
      <c r="D115" s="3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3"/>
      <c r="R115" s="3"/>
      <c r="S115" s="3"/>
      <c r="T115" s="2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2"/>
      <c r="D116" s="3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3"/>
      <c r="R116" s="3"/>
      <c r="S116" s="3"/>
      <c r="T116" s="2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2"/>
      <c r="D117" s="3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3"/>
      <c r="R117" s="3"/>
      <c r="S117" s="3"/>
      <c r="T117" s="2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2"/>
      <c r="D118" s="3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3"/>
      <c r="R118" s="3"/>
      <c r="S118" s="3"/>
      <c r="T118" s="2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2"/>
      <c r="D119" s="3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3"/>
      <c r="R119" s="3"/>
      <c r="S119" s="3"/>
      <c r="T119" s="2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2"/>
      <c r="D120" s="3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3"/>
      <c r="R120" s="3"/>
      <c r="S120" s="3"/>
      <c r="T120" s="2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2"/>
      <c r="D121" s="3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3"/>
      <c r="R121" s="3"/>
      <c r="S121" s="3"/>
      <c r="T121" s="2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2"/>
      <c r="D122" s="3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3"/>
      <c r="R122" s="3"/>
      <c r="S122" s="3"/>
      <c r="T122" s="2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2"/>
      <c r="D123" s="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3"/>
      <c r="R123" s="3"/>
      <c r="S123" s="3"/>
      <c r="T123" s="2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2"/>
      <c r="D124" s="3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3"/>
      <c r="R124" s="3"/>
      <c r="S124" s="3"/>
      <c r="T124" s="2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2"/>
      <c r="D125" s="3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3"/>
      <c r="R125" s="3"/>
      <c r="S125" s="3"/>
      <c r="T125" s="2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2"/>
      <c r="D126" s="3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3"/>
      <c r="R126" s="3"/>
      <c r="S126" s="3"/>
      <c r="T126" s="2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2"/>
      <c r="D127" s="3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3"/>
      <c r="R127" s="3"/>
      <c r="S127" s="3"/>
      <c r="T127" s="2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2"/>
      <c r="D128" s="3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3"/>
      <c r="R128" s="3"/>
      <c r="S128" s="3"/>
      <c r="T128" s="2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2"/>
      <c r="D129" s="3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3"/>
      <c r="R129" s="3"/>
      <c r="S129" s="3"/>
      <c r="T129" s="2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2"/>
      <c r="D130" s="3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3"/>
      <c r="R130" s="3"/>
      <c r="S130" s="3"/>
      <c r="T130" s="2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2"/>
      <c r="D131" s="3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3"/>
      <c r="R131" s="3"/>
      <c r="S131" s="3"/>
      <c r="T131" s="2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2"/>
      <c r="D132" s="3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3"/>
      <c r="R132" s="3"/>
      <c r="S132" s="3"/>
      <c r="T132" s="2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2"/>
      <c r="D133" s="3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3"/>
      <c r="R133" s="3"/>
      <c r="S133" s="3"/>
      <c r="T133" s="2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2"/>
      <c r="D134" s="3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3"/>
      <c r="R134" s="3"/>
      <c r="S134" s="3"/>
      <c r="T134" s="2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2"/>
      <c r="D135" s="3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3"/>
      <c r="R135" s="3"/>
      <c r="S135" s="3"/>
      <c r="T135" s="2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2"/>
      <c r="D136" s="3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3"/>
      <c r="R136" s="3"/>
      <c r="S136" s="3"/>
      <c r="T136" s="2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2"/>
      <c r="D137" s="3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3"/>
      <c r="R137" s="3"/>
      <c r="S137" s="3"/>
      <c r="T137" s="2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2"/>
      <c r="D138" s="3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3"/>
      <c r="R138" s="3"/>
      <c r="S138" s="3"/>
      <c r="T138" s="2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2"/>
      <c r="D139" s="3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3"/>
      <c r="R139" s="3"/>
      <c r="S139" s="3"/>
      <c r="T139" s="2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2"/>
      <c r="D140" s="3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3"/>
      <c r="R140" s="3"/>
      <c r="S140" s="3"/>
      <c r="T140" s="2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2"/>
      <c r="D141" s="3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3"/>
      <c r="R141" s="3"/>
      <c r="S141" s="3"/>
      <c r="T141" s="2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2"/>
      <c r="D142" s="3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3"/>
      <c r="R142" s="3"/>
      <c r="S142" s="3"/>
      <c r="T142" s="2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2"/>
      <c r="D143" s="3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3"/>
      <c r="R143" s="3"/>
      <c r="S143" s="3"/>
      <c r="T143" s="2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2"/>
      <c r="D144" s="3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3"/>
      <c r="R144" s="3"/>
      <c r="S144" s="3"/>
      <c r="T144" s="2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2"/>
      <c r="D145" s="3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3"/>
      <c r="R145" s="3"/>
      <c r="S145" s="3"/>
      <c r="T145" s="2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2"/>
      <c r="D146" s="3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3"/>
      <c r="R146" s="3"/>
      <c r="S146" s="3"/>
      <c r="T146" s="2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2"/>
      <c r="D147" s="3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3"/>
      <c r="R147" s="3"/>
      <c r="S147" s="3"/>
      <c r="T147" s="2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2"/>
      <c r="D148" s="3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3"/>
      <c r="R148" s="3"/>
      <c r="S148" s="3"/>
      <c r="T148" s="2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2"/>
      <c r="D149" s="3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3"/>
      <c r="R149" s="3"/>
      <c r="S149" s="3"/>
      <c r="T149" s="2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2"/>
      <c r="D150" s="3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3"/>
      <c r="R150" s="3"/>
      <c r="S150" s="3"/>
      <c r="T150" s="2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2"/>
      <c r="D151" s="3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"/>
      <c r="R151" s="3"/>
      <c r="S151" s="3"/>
      <c r="T151" s="2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2"/>
      <c r="D152" s="3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3"/>
      <c r="R152" s="3"/>
      <c r="S152" s="3"/>
      <c r="T152" s="2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2"/>
      <c r="D153" s="3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3"/>
      <c r="R153" s="3"/>
      <c r="S153" s="3"/>
      <c r="T153" s="2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2"/>
      <c r="D154" s="3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3"/>
      <c r="R154" s="3"/>
      <c r="S154" s="3"/>
      <c r="T154" s="2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2"/>
      <c r="D155" s="3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3"/>
      <c r="R155" s="3"/>
      <c r="S155" s="3"/>
      <c r="T155" s="2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2"/>
      <c r="D156" s="3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3"/>
      <c r="R156" s="3"/>
      <c r="S156" s="3"/>
      <c r="T156" s="2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2"/>
      <c r="D157" s="3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3"/>
      <c r="R157" s="3"/>
      <c r="S157" s="3"/>
      <c r="T157" s="2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2"/>
      <c r="D158" s="3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3"/>
      <c r="R158" s="3"/>
      <c r="S158" s="3"/>
      <c r="T158" s="2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2"/>
      <c r="D159" s="3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3"/>
      <c r="R159" s="3"/>
      <c r="S159" s="3"/>
      <c r="T159" s="2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2"/>
      <c r="D160" s="3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3"/>
      <c r="R160" s="3"/>
      <c r="S160" s="3"/>
      <c r="T160" s="2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2"/>
      <c r="D161" s="3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3"/>
      <c r="R161" s="3"/>
      <c r="S161" s="3"/>
      <c r="T161" s="2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2"/>
      <c r="D162" s="3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3"/>
      <c r="R162" s="3"/>
      <c r="S162" s="3"/>
      <c r="T162" s="2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2"/>
      <c r="D163" s="3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3"/>
      <c r="R163" s="3"/>
      <c r="S163" s="3"/>
      <c r="T163" s="2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2"/>
      <c r="D164" s="3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3"/>
      <c r="R164" s="3"/>
      <c r="S164" s="3"/>
      <c r="T164" s="2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2"/>
      <c r="D165" s="3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3"/>
      <c r="R165" s="3"/>
      <c r="S165" s="3"/>
      <c r="T165" s="2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2"/>
      <c r="D166" s="3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3"/>
      <c r="R166" s="3"/>
      <c r="S166" s="3"/>
      <c r="T166" s="2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2"/>
      <c r="D167" s="3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3"/>
      <c r="R167" s="3"/>
      <c r="S167" s="3"/>
      <c r="T167" s="2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2"/>
      <c r="D168" s="3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3"/>
      <c r="R168" s="3"/>
      <c r="S168" s="3"/>
      <c r="T168" s="2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2"/>
      <c r="D169" s="3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3"/>
      <c r="R169" s="3"/>
      <c r="S169" s="3"/>
      <c r="T169" s="2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2"/>
      <c r="D170" s="3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3"/>
      <c r="R170" s="3"/>
      <c r="S170" s="3"/>
      <c r="T170" s="2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2"/>
      <c r="D171" s="3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3"/>
      <c r="R171" s="3"/>
      <c r="S171" s="3"/>
      <c r="T171" s="2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2"/>
      <c r="D172" s="3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3"/>
      <c r="R172" s="3"/>
      <c r="S172" s="3"/>
      <c r="T172" s="2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2"/>
      <c r="D173" s="3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3"/>
      <c r="R173" s="3"/>
      <c r="S173" s="3"/>
      <c r="T173" s="2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2"/>
      <c r="D174" s="3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3"/>
      <c r="R174" s="3"/>
      <c r="S174" s="3"/>
      <c r="T174" s="2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2"/>
      <c r="D175" s="3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3"/>
      <c r="R175" s="3"/>
      <c r="S175" s="3"/>
      <c r="T175" s="2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2"/>
      <c r="D176" s="3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3"/>
      <c r="R176" s="3"/>
      <c r="S176" s="3"/>
      <c r="T176" s="2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2"/>
      <c r="D177" s="3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3"/>
      <c r="R177" s="3"/>
      <c r="S177" s="3"/>
      <c r="T177" s="2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2"/>
      <c r="D178" s="3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3"/>
      <c r="R178" s="3"/>
      <c r="S178" s="3"/>
      <c r="T178" s="2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2"/>
      <c r="D179" s="3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3"/>
      <c r="R179" s="3"/>
      <c r="S179" s="3"/>
      <c r="T179" s="2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2"/>
      <c r="D180" s="3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3"/>
      <c r="R180" s="3"/>
      <c r="S180" s="3"/>
      <c r="T180" s="2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2"/>
      <c r="D181" s="3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3"/>
      <c r="R181" s="3"/>
      <c r="S181" s="3"/>
      <c r="T181" s="2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2"/>
      <c r="D182" s="3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3"/>
      <c r="R182" s="3"/>
      <c r="S182" s="3"/>
      <c r="T182" s="2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2"/>
      <c r="D183" s="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3"/>
      <c r="R183" s="3"/>
      <c r="S183" s="3"/>
      <c r="T183" s="2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2"/>
      <c r="D184" s="3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3"/>
      <c r="R184" s="3"/>
      <c r="S184" s="3"/>
      <c r="T184" s="2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2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3"/>
      <c r="R185" s="3"/>
      <c r="S185" s="3"/>
      <c r="T185" s="2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2"/>
      <c r="D186" s="3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3"/>
      <c r="R186" s="3"/>
      <c r="S186" s="3"/>
      <c r="T186" s="2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2"/>
      <c r="D187" s="3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3"/>
      <c r="R187" s="3"/>
      <c r="S187" s="3"/>
      <c r="T187" s="2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2"/>
      <c r="D188" s="3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3"/>
      <c r="R188" s="3"/>
      <c r="S188" s="3"/>
      <c r="T188" s="2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2"/>
      <c r="D189" s="3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3"/>
      <c r="R189" s="3"/>
      <c r="S189" s="3"/>
      <c r="T189" s="2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2"/>
      <c r="D190" s="3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3"/>
      <c r="R190" s="3"/>
      <c r="S190" s="3"/>
      <c r="T190" s="2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2"/>
      <c r="D191" s="3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3"/>
      <c r="R191" s="3"/>
      <c r="S191" s="3"/>
      <c r="T191" s="2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2"/>
      <c r="D192" s="3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3"/>
      <c r="R192" s="3"/>
      <c r="S192" s="3"/>
      <c r="T192" s="2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2"/>
      <c r="D193" s="3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3"/>
      <c r="R193" s="3"/>
      <c r="S193" s="3"/>
      <c r="T193" s="2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2"/>
      <c r="D194" s="3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3"/>
      <c r="R194" s="3"/>
      <c r="S194" s="3"/>
      <c r="T194" s="2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2"/>
      <c r="D195" s="3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2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2"/>
      <c r="D196" s="3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2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2"/>
      <c r="D197" s="3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2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2"/>
      <c r="D198" s="3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2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2"/>
      <c r="D199" s="3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2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2"/>
      <c r="D200" s="3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2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2"/>
      <c r="D201" s="3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2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2"/>
      <c r="D202" s="3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2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2"/>
      <c r="D203" s="3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2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2"/>
      <c r="D204" s="3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2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2"/>
      <c r="D205" s="3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2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2"/>
      <c r="D206" s="3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2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2"/>
      <c r="D207" s="3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2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2"/>
      <c r="D208" s="3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2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2"/>
      <c r="D209" s="3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2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2"/>
      <c r="D210" s="3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2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2"/>
      <c r="D211" s="3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2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2"/>
      <c r="D212" s="3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2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2"/>
      <c r="D213" s="3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2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2"/>
      <c r="D214" s="3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2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2"/>
      <c r="D215" s="3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2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2"/>
      <c r="D216" s="3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2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2"/>
      <c r="D217" s="3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2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2"/>
      <c r="D218" s="3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2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2"/>
      <c r="D219" s="3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2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2"/>
      <c r="D220" s="3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2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2"/>
      <c r="D221" s="3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2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2"/>
      <c r="D222" s="3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2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2"/>
      <c r="D223" s="3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2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2"/>
      <c r="D224" s="3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2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2"/>
      <c r="D225" s="3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2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2"/>
      <c r="D226" s="3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2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2"/>
      <c r="D227" s="3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2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2"/>
      <c r="D228" s="3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2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2"/>
      <c r="D229" s="3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2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2"/>
      <c r="D230" s="3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2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2"/>
      <c r="D231" s="3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2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2"/>
      <c r="D232" s="3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2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2"/>
      <c r="D233" s="3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2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2"/>
      <c r="D234" s="3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2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2"/>
      <c r="D235" s="3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2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2"/>
      <c r="D236" s="3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2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2"/>
      <c r="D237" s="3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2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2"/>
      <c r="D238" s="3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2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2"/>
      <c r="D239" s="3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2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2"/>
      <c r="D240" s="3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2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2"/>
      <c r="D241" s="3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2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2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2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2"/>
      <c r="D243" s="3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2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2"/>
      <c r="D244" s="3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2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2"/>
      <c r="D245" s="3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2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2"/>
      <c r="D246" s="3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2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2"/>
      <c r="D247" s="3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2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2"/>
      <c r="D248" s="3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2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2"/>
      <c r="D249" s="3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2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2"/>
      <c r="D250" s="3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2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2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2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2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2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2"/>
      <c r="D253" s="3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2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2"/>
      <c r="D254" s="3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2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2"/>
      <c r="D255" s="3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2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2"/>
      <c r="D256" s="3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2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2"/>
      <c r="D257" s="3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2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2"/>
      <c r="D258" s="3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2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2"/>
      <c r="D259" s="3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2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2"/>
      <c r="D260" s="3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2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2"/>
      <c r="D261" s="3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2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2"/>
      <c r="D262" s="3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2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2"/>
      <c r="D263" s="3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2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2"/>
      <c r="D264" s="3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2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2"/>
      <c r="D265" s="3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2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2"/>
      <c r="D266" s="3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2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2"/>
      <c r="D267" s="3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2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2"/>
      <c r="D268" s="3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2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2"/>
      <c r="D269" s="3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2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2"/>
      <c r="D270" s="3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2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2"/>
      <c r="D271" s="3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2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2"/>
      <c r="D272" s="3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2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2"/>
      <c r="D273" s="3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2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2"/>
      <c r="D274" s="3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2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2"/>
      <c r="D275" s="3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2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2"/>
      <c r="D276" s="3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2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2"/>
      <c r="D277" s="3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2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2"/>
      <c r="D278" s="3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2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2"/>
      <c r="D279" s="3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2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2"/>
      <c r="D280" s="3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2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2"/>
      <c r="D281" s="3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2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2"/>
      <c r="D282" s="3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2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2"/>
      <c r="D283" s="3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2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2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2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2"/>
      <c r="D285" s="3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2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2"/>
      <c r="D286" s="3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2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2"/>
      <c r="D287" s="3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2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2"/>
      <c r="D288" s="3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2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2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2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2"/>
      <c r="D290" s="3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2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2"/>
      <c r="D291" s="3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2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2"/>
      <c r="D292" s="3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2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2"/>
      <c r="D293" s="3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2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2"/>
      <c r="D294" s="3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2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2"/>
      <c r="D295" s="3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2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2"/>
      <c r="D296" s="3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2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2"/>
      <c r="D297" s="3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2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2"/>
      <c r="D298" s="3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2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2"/>
      <c r="D299" s="3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2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2"/>
      <c r="D300" s="3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2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2"/>
      <c r="D301" s="3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2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2"/>
      <c r="D302" s="3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2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2"/>
      <c r="D303" s="3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2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2"/>
      <c r="D304" s="3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2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2"/>
      <c r="D305" s="3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2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2"/>
      <c r="D306" s="3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2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2"/>
      <c r="D307" s="3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2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2"/>
      <c r="D308" s="3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2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2"/>
      <c r="D309" s="3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2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2"/>
      <c r="D310" s="3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2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2"/>
      <c r="D311" s="3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2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2"/>
      <c r="D312" s="3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2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2"/>
      <c r="D313" s="3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2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2"/>
      <c r="D314" s="3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2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2"/>
      <c r="D315" s="3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2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2"/>
      <c r="D316" s="3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2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2"/>
      <c r="D317" s="3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2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2"/>
      <c r="D318" s="3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2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2"/>
      <c r="D319" s="3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2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2"/>
      <c r="D320" s="3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2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2"/>
      <c r="D321" s="3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2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2"/>
      <c r="D322" s="3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2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2"/>
      <c r="D323" s="3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2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2"/>
      <c r="D324" s="3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2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2"/>
      <c r="D325" s="3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2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2"/>
      <c r="D326" s="3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2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2"/>
      <c r="D327" s="3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2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2"/>
      <c r="D328" s="3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2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2"/>
      <c r="D329" s="3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2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2"/>
      <c r="D330" s="3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2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2"/>
      <c r="D331" s="3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2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2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2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2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2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2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2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2"/>
      <c r="D335" s="3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2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2"/>
      <c r="D336" s="3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2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2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2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2"/>
      <c r="D338" s="3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2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2"/>
      <c r="D339" s="3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2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2"/>
      <c r="D340" s="3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2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2"/>
      <c r="D341" s="3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2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2"/>
      <c r="D342" s="3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2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2"/>
      <c r="D343" s="3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2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2"/>
      <c r="D344" s="3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2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2"/>
      <c r="D345" s="3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2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2"/>
      <c r="D346" s="3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2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2"/>
      <c r="D347" s="3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2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2"/>
      <c r="D348" s="3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2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2"/>
      <c r="D349" s="3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2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2"/>
      <c r="D350" s="3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2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2"/>
      <c r="D351" s="3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2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2"/>
      <c r="D352" s="3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2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2"/>
      <c r="D353" s="3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2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2"/>
      <c r="D354" s="3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2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2"/>
      <c r="D355" s="3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2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2"/>
      <c r="D356" s="3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2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2"/>
      <c r="D357" s="3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2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2"/>
      <c r="D358" s="3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2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2"/>
      <c r="D359" s="3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2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2"/>
      <c r="D360" s="3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2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2"/>
      <c r="D361" s="3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2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2"/>
      <c r="D362" s="3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2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2"/>
      <c r="D363" s="3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2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2"/>
      <c r="D364" s="3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2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2"/>
      <c r="D365" s="3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2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2"/>
      <c r="D366" s="3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2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2"/>
      <c r="D367" s="3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2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2"/>
      <c r="D368" s="3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2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2"/>
      <c r="D369" s="3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2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2"/>
      <c r="D370" s="3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2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2"/>
      <c r="D371" s="3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2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2"/>
      <c r="D372" s="3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2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2"/>
      <c r="D373" s="3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2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2"/>
      <c r="D374" s="3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2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2"/>
      <c r="D375" s="3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2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2"/>
      <c r="D376" s="3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2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2"/>
      <c r="D377" s="3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2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2"/>
      <c r="D378" s="3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2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2"/>
      <c r="D379" s="3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2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2"/>
      <c r="D380" s="3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2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2"/>
      <c r="D381" s="3"/>
      <c r="E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2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2"/>
      <c r="D382" s="3"/>
      <c r="E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2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2"/>
      <c r="D383" s="3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2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2"/>
      <c r="D384" s="3"/>
      <c r="E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2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2"/>
      <c r="D385" s="3"/>
      <c r="E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2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2"/>
      <c r="D386" s="3"/>
      <c r="E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2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2"/>
      <c r="D387" s="3"/>
      <c r="E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2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2"/>
      <c r="D388" s="3"/>
      <c r="E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2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2"/>
      <c r="D389" s="3"/>
      <c r="E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2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2"/>
      <c r="D390" s="3"/>
      <c r="E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2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2"/>
      <c r="D391" s="3"/>
      <c r="E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2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2"/>
      <c r="D392" s="3"/>
      <c r="E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2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2"/>
      <c r="D393" s="3"/>
      <c r="E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2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2"/>
      <c r="D394" s="3"/>
      <c r="E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2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2"/>
      <c r="D395" s="3"/>
      <c r="E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2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2"/>
      <c r="D396" s="3"/>
      <c r="E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2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2"/>
      <c r="D397" s="3"/>
      <c r="E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2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2"/>
      <c r="D398" s="3"/>
      <c r="E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2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2"/>
      <c r="D399" s="3"/>
      <c r="E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2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2"/>
      <c r="D400" s="3"/>
      <c r="E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2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2"/>
      <c r="D401" s="3"/>
      <c r="E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2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2"/>
      <c r="D402" s="3"/>
      <c r="E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2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2"/>
      <c r="D403" s="3"/>
      <c r="E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2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2"/>
      <c r="D404" s="3"/>
      <c r="E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2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2"/>
      <c r="D405" s="3"/>
      <c r="E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2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2"/>
      <c r="D406" s="3"/>
      <c r="E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2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2"/>
      <c r="D407" s="3"/>
      <c r="E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2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2"/>
      <c r="D408" s="3"/>
      <c r="E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2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2"/>
      <c r="D409" s="3"/>
      <c r="E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2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2"/>
      <c r="D410" s="3"/>
      <c r="E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2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2"/>
      <c r="D411" s="3"/>
      <c r="E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2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2"/>
      <c r="D412" s="3"/>
      <c r="E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2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2"/>
      <c r="D413" s="3"/>
      <c r="E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2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2"/>
      <c r="D414" s="3"/>
      <c r="E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2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2"/>
      <c r="D415" s="3"/>
      <c r="E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2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2"/>
      <c r="D416" s="3"/>
      <c r="E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2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2"/>
      <c r="D417" s="3"/>
      <c r="E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2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2"/>
      <c r="D418" s="3"/>
      <c r="E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2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2"/>
      <c r="D419" s="3"/>
      <c r="E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2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2"/>
      <c r="D420" s="3"/>
      <c r="E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2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2"/>
      <c r="D421" s="3"/>
      <c r="E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2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2"/>
      <c r="D422" s="3"/>
      <c r="E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2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2"/>
      <c r="D423" s="3"/>
      <c r="E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2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2"/>
      <c r="D424" s="3"/>
      <c r="E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2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2"/>
      <c r="D425" s="3"/>
      <c r="E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2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2"/>
      <c r="D426" s="3"/>
      <c r="E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2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2"/>
      <c r="D427" s="3"/>
      <c r="E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2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2"/>
      <c r="D428" s="3"/>
      <c r="E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2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2"/>
      <c r="D429" s="3"/>
      <c r="E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2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2"/>
      <c r="D430" s="3"/>
      <c r="E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2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2"/>
      <c r="D431" s="3"/>
      <c r="E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2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2"/>
      <c r="D432" s="3"/>
      <c r="E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2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2"/>
      <c r="D433" s="3"/>
      <c r="E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2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2"/>
      <c r="D434" s="3"/>
      <c r="E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2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2"/>
      <c r="D435" s="3"/>
      <c r="E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2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2"/>
      <c r="D436" s="3"/>
      <c r="E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2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2"/>
      <c r="D437" s="3"/>
      <c r="E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2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2"/>
      <c r="D438" s="3"/>
      <c r="E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2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2"/>
      <c r="D439" s="3"/>
      <c r="E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2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2"/>
      <c r="D440" s="3"/>
      <c r="E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2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2"/>
      <c r="D441" s="3"/>
      <c r="E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2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2"/>
      <c r="D442" s="3"/>
      <c r="E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2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2"/>
      <c r="D443" s="3"/>
      <c r="E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2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2"/>
      <c r="D444" s="3"/>
      <c r="E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2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2"/>
      <c r="D445" s="3"/>
      <c r="E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2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2"/>
      <c r="D446" s="3"/>
      <c r="E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2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2"/>
      <c r="D447" s="3"/>
      <c r="E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2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2"/>
      <c r="D448" s="3"/>
      <c r="E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2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2"/>
      <c r="D449" s="3"/>
      <c r="E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2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2"/>
      <c r="D450" s="3"/>
      <c r="E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2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2"/>
      <c r="D451" s="3"/>
      <c r="E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2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2"/>
      <c r="D452" s="3"/>
      <c r="E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2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2"/>
      <c r="D453" s="3"/>
      <c r="E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2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2"/>
      <c r="D454" s="3"/>
      <c r="E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2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2"/>
      <c r="D455" s="3"/>
      <c r="E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2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2"/>
      <c r="D456" s="3"/>
      <c r="E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2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2"/>
      <c r="D457" s="3"/>
      <c r="E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2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2"/>
      <c r="D458" s="3"/>
      <c r="E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2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2"/>
      <c r="D459" s="3"/>
      <c r="E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2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2"/>
      <c r="D460" s="3"/>
      <c r="E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2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2"/>
      <c r="D461" s="3"/>
      <c r="E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2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2"/>
      <c r="D462" s="3"/>
      <c r="E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2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2"/>
      <c r="D463" s="3"/>
      <c r="E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2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2"/>
      <c r="D464" s="3"/>
      <c r="E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2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2"/>
      <c r="D465" s="3"/>
      <c r="E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2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2"/>
      <c r="D466" s="3"/>
      <c r="E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2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2"/>
      <c r="D467" s="3"/>
      <c r="E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2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2"/>
      <c r="D468" s="3"/>
      <c r="E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2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2"/>
      <c r="D469" s="3"/>
      <c r="E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2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2"/>
      <c r="D470" s="3"/>
      <c r="E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2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2"/>
      <c r="D471" s="3"/>
      <c r="E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2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2"/>
      <c r="D472" s="3"/>
      <c r="E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2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2"/>
      <c r="D473" s="3"/>
      <c r="E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2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2"/>
      <c r="D474" s="3"/>
      <c r="E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2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2"/>
      <c r="D475" s="3"/>
      <c r="E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2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2"/>
      <c r="D476" s="3"/>
      <c r="E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2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2"/>
      <c r="D477" s="3"/>
      <c r="E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2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2"/>
      <c r="D478" s="3"/>
      <c r="E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2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2"/>
      <c r="D479" s="3"/>
      <c r="E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2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2"/>
      <c r="D480" s="3"/>
      <c r="E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2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2"/>
      <c r="D481" s="3"/>
      <c r="E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2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2"/>
      <c r="D482" s="3"/>
      <c r="E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2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2"/>
      <c r="D483" s="3"/>
      <c r="E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2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2"/>
      <c r="D484" s="3"/>
      <c r="E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2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2"/>
      <c r="D485" s="3"/>
      <c r="E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2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2"/>
      <c r="D486" s="3"/>
      <c r="E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2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2"/>
      <c r="D487" s="3"/>
      <c r="E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2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2"/>
      <c r="D488" s="3"/>
      <c r="E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2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2"/>
      <c r="D489" s="3"/>
      <c r="E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2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2"/>
      <c r="D490" s="3"/>
      <c r="E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2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2"/>
      <c r="D491" s="3"/>
      <c r="E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2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2"/>
      <c r="D492" s="3"/>
      <c r="E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2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2"/>
      <c r="D493" s="3"/>
      <c r="E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2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2"/>
      <c r="D494" s="3"/>
      <c r="E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2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2"/>
      <c r="D495" s="3"/>
      <c r="E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2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2"/>
      <c r="D496" s="3"/>
      <c r="E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2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2"/>
      <c r="D497" s="3"/>
      <c r="E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2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2"/>
      <c r="D498" s="3"/>
      <c r="E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2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2"/>
      <c r="D499" s="3"/>
      <c r="E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2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2"/>
      <c r="D500" s="3"/>
      <c r="E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2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2"/>
      <c r="D501" s="3"/>
      <c r="E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2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2"/>
      <c r="D502" s="3"/>
      <c r="E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2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2"/>
      <c r="D503" s="3"/>
      <c r="E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2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2"/>
      <c r="D504" s="3"/>
      <c r="E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2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2"/>
      <c r="D505" s="3"/>
      <c r="E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2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2"/>
      <c r="D506" s="3"/>
      <c r="E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2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2"/>
      <c r="D507" s="3"/>
      <c r="E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2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2"/>
      <c r="D508" s="3"/>
      <c r="E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2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2"/>
      <c r="D509" s="3"/>
      <c r="E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2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2"/>
      <c r="D510" s="3"/>
      <c r="E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2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2"/>
      <c r="D511" s="3"/>
      <c r="E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2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2"/>
      <c r="D512" s="3"/>
      <c r="E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2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2"/>
      <c r="D513" s="3"/>
      <c r="E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2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2"/>
      <c r="D514" s="3"/>
      <c r="E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2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2"/>
      <c r="D515" s="3"/>
      <c r="E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2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2"/>
      <c r="D516" s="3"/>
      <c r="E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2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2"/>
      <c r="D517" s="3"/>
      <c r="E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2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2"/>
      <c r="D518" s="3"/>
      <c r="E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2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2"/>
      <c r="D519" s="3"/>
      <c r="E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2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2"/>
      <c r="D520" s="3"/>
      <c r="E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2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2"/>
      <c r="D521" s="3"/>
      <c r="E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2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2"/>
      <c r="D522" s="3"/>
      <c r="E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2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2"/>
      <c r="D523" s="3"/>
      <c r="E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2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2"/>
      <c r="D524" s="3"/>
      <c r="E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2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2"/>
      <c r="D525" s="3"/>
      <c r="E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2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2"/>
      <c r="D526" s="3"/>
      <c r="E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2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2"/>
      <c r="D527" s="3"/>
      <c r="E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2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2"/>
      <c r="D528" s="3"/>
      <c r="E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2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2"/>
      <c r="D529" s="3"/>
      <c r="E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2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2"/>
      <c r="D530" s="3"/>
      <c r="E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2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2"/>
      <c r="D531" s="3"/>
      <c r="E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2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2"/>
      <c r="D532" s="3"/>
      <c r="E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2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2"/>
      <c r="D533" s="3"/>
      <c r="E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2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2"/>
      <c r="D534" s="3"/>
      <c r="E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2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2"/>
      <c r="D535" s="3"/>
      <c r="E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2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2"/>
      <c r="D536" s="3"/>
      <c r="E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2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2"/>
      <c r="D537" s="3"/>
      <c r="E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2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2"/>
      <c r="D538" s="3"/>
      <c r="E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2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2"/>
      <c r="D539" s="3"/>
      <c r="E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2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2"/>
      <c r="D540" s="3"/>
      <c r="E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2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2"/>
      <c r="D541" s="3"/>
      <c r="E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2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2"/>
      <c r="D542" s="3"/>
      <c r="E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2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2"/>
      <c r="D543" s="3"/>
      <c r="E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2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2"/>
      <c r="D544" s="3"/>
      <c r="E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2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2"/>
      <c r="D545" s="3"/>
      <c r="E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2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2"/>
      <c r="D546" s="3"/>
      <c r="E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2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2"/>
      <c r="D547" s="3"/>
      <c r="E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2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2"/>
      <c r="D548" s="3"/>
      <c r="E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2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2"/>
      <c r="D549" s="3"/>
      <c r="E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2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2"/>
      <c r="D550" s="3"/>
      <c r="E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2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2"/>
      <c r="D551" s="3"/>
      <c r="E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2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2"/>
      <c r="D552" s="3"/>
      <c r="E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2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2"/>
      <c r="D553" s="3"/>
      <c r="E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2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2"/>
      <c r="D554" s="3"/>
      <c r="E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2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2"/>
      <c r="D555" s="3"/>
      <c r="E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2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2"/>
      <c r="D556" s="3"/>
      <c r="E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2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2"/>
      <c r="D557" s="3"/>
      <c r="E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2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2"/>
      <c r="D558" s="3"/>
      <c r="E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2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2"/>
      <c r="D559" s="3"/>
      <c r="E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2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2"/>
      <c r="D560" s="3"/>
      <c r="E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2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2"/>
      <c r="D561" s="3"/>
      <c r="E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2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2"/>
      <c r="D562" s="3"/>
      <c r="E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2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2"/>
      <c r="D563" s="3"/>
      <c r="E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2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2"/>
      <c r="D564" s="3"/>
      <c r="E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2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2"/>
      <c r="D565" s="3"/>
      <c r="E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2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2"/>
      <c r="D566" s="3"/>
      <c r="E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2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2"/>
      <c r="D567" s="3"/>
      <c r="E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2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2"/>
      <c r="D568" s="3"/>
      <c r="E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2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2"/>
      <c r="D569" s="3"/>
      <c r="E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2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2"/>
      <c r="D570" s="3"/>
      <c r="E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2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2"/>
      <c r="D571" s="3"/>
      <c r="E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2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2"/>
      <c r="D572" s="3"/>
      <c r="E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2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2"/>
      <c r="D573" s="3"/>
      <c r="E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2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2"/>
      <c r="D574" s="3"/>
      <c r="E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2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2"/>
      <c r="D575" s="3"/>
      <c r="E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2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2"/>
      <c r="D576" s="3"/>
      <c r="E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2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2"/>
      <c r="D577" s="3"/>
      <c r="E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2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2"/>
      <c r="D578" s="3"/>
      <c r="E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2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2"/>
      <c r="D579" s="3"/>
      <c r="E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2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2"/>
      <c r="D580" s="3"/>
      <c r="E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2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2"/>
      <c r="D581" s="3"/>
      <c r="E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2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2"/>
      <c r="D582" s="3"/>
      <c r="E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2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2"/>
      <c r="D583" s="3"/>
      <c r="E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2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2"/>
      <c r="D584" s="3"/>
      <c r="E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2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2"/>
      <c r="D585" s="3"/>
      <c r="E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2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2"/>
      <c r="D586" s="3"/>
      <c r="E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2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2"/>
      <c r="D587" s="3"/>
      <c r="E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2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2"/>
      <c r="D588" s="3"/>
      <c r="E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2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2"/>
      <c r="D589" s="3"/>
      <c r="E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2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2"/>
      <c r="D590" s="3"/>
      <c r="E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2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2"/>
      <c r="D591" s="3"/>
      <c r="E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2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2"/>
      <c r="D592" s="3"/>
      <c r="E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2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2"/>
      <c r="D593" s="3"/>
      <c r="E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2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2"/>
      <c r="D594" s="3"/>
      <c r="E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2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2"/>
      <c r="D595" s="3"/>
      <c r="E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2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2"/>
      <c r="D596" s="3"/>
      <c r="E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2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2"/>
      <c r="D597" s="3"/>
      <c r="E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2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2"/>
      <c r="D598" s="3"/>
      <c r="E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2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2"/>
      <c r="D599" s="3"/>
      <c r="E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2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2"/>
      <c r="D600" s="3"/>
      <c r="E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2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2"/>
      <c r="D601" s="3"/>
      <c r="E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2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2"/>
      <c r="D602" s="3"/>
      <c r="E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2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2"/>
      <c r="D603" s="3"/>
      <c r="E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2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2"/>
      <c r="D604" s="3"/>
      <c r="E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2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2"/>
      <c r="D605" s="3"/>
      <c r="E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2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2"/>
      <c r="D606" s="3"/>
      <c r="E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2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2"/>
      <c r="D607" s="3"/>
      <c r="E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2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2"/>
      <c r="D608" s="3"/>
      <c r="E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2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2"/>
      <c r="D609" s="3"/>
      <c r="E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2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2"/>
      <c r="D610" s="3"/>
      <c r="E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2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2"/>
      <c r="D611" s="3"/>
      <c r="E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2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2"/>
      <c r="D612" s="3"/>
      <c r="E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2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2"/>
      <c r="D613" s="3"/>
      <c r="E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2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2"/>
      <c r="D614" s="3"/>
      <c r="E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2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2"/>
      <c r="D615" s="3"/>
      <c r="E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2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2"/>
      <c r="D616" s="3"/>
      <c r="E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2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2"/>
      <c r="D617" s="3"/>
      <c r="E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2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2"/>
      <c r="D618" s="3"/>
      <c r="E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2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2"/>
      <c r="D619" s="3"/>
      <c r="E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2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2"/>
      <c r="D620" s="3"/>
      <c r="E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2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2"/>
      <c r="D621" s="3"/>
      <c r="E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2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2"/>
      <c r="D622" s="3"/>
      <c r="E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2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2"/>
      <c r="D623" s="3"/>
      <c r="E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2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2"/>
      <c r="D624" s="3"/>
      <c r="E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2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2"/>
      <c r="D625" s="3"/>
      <c r="E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2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2"/>
      <c r="D626" s="3"/>
      <c r="E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2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2"/>
      <c r="D627" s="3"/>
      <c r="E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2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2"/>
      <c r="D628" s="3"/>
      <c r="E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2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2"/>
      <c r="D629" s="3"/>
      <c r="E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2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2"/>
      <c r="D630" s="3"/>
      <c r="E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2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2"/>
      <c r="D631" s="3"/>
      <c r="E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2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2"/>
      <c r="D632" s="3"/>
      <c r="E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2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2"/>
      <c r="D633" s="3"/>
      <c r="E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2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2"/>
      <c r="D634" s="3"/>
      <c r="E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2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2"/>
      <c r="D635" s="3"/>
      <c r="E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2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2"/>
      <c r="D636" s="3"/>
      <c r="E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2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2"/>
      <c r="D637" s="3"/>
      <c r="E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2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2"/>
      <c r="D638" s="3"/>
      <c r="E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2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2"/>
      <c r="D639" s="3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2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2"/>
      <c r="D640" s="3"/>
      <c r="E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2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2"/>
      <c r="D641" s="3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2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2"/>
      <c r="D642" s="3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2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2"/>
      <c r="D643" s="3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2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2"/>
      <c r="D644" s="3"/>
      <c r="E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2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2"/>
      <c r="D645" s="3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2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2"/>
      <c r="D646" s="3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2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2"/>
      <c r="D647" s="3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2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2"/>
      <c r="D648" s="3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2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2"/>
      <c r="D649" s="3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2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2"/>
      <c r="D650" s="3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2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2"/>
      <c r="D651" s="3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2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2"/>
      <c r="D652" s="3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2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2"/>
      <c r="D653" s="3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2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2"/>
      <c r="D654" s="3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2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2"/>
      <c r="D655" s="3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2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2"/>
      <c r="D656" s="3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2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2"/>
      <c r="D657" s="3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2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2"/>
      <c r="D658" s="3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2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2"/>
      <c r="D659" s="3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2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2"/>
      <c r="D660" s="3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2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2"/>
      <c r="D661" s="3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2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2"/>
      <c r="D662" s="3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2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2"/>
      <c r="D663" s="3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2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2"/>
      <c r="D664" s="3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2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2"/>
      <c r="D665" s="3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2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2"/>
      <c r="D666" s="3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2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2"/>
      <c r="D667" s="3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2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2"/>
      <c r="D668" s="3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2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2"/>
      <c r="D669" s="3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2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2"/>
      <c r="D670" s="3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2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2"/>
      <c r="D671" s="3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2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2"/>
      <c r="D672" s="3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2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2"/>
      <c r="D673" s="3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2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2"/>
      <c r="D674" s="3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2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2"/>
      <c r="D675" s="3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2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2"/>
      <c r="D676" s="3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2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2"/>
      <c r="D677" s="3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2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2"/>
      <c r="D678" s="3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2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2"/>
      <c r="D679" s="3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2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2"/>
      <c r="D680" s="3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2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2"/>
      <c r="D681" s="3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2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2"/>
      <c r="D682" s="3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2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2"/>
      <c r="D683" s="3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2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2"/>
      <c r="D684" s="3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2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2"/>
      <c r="D685" s="3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2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2"/>
      <c r="D686" s="3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2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2"/>
      <c r="D687" s="3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2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2"/>
      <c r="D688" s="3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2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2"/>
      <c r="D689" s="3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2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2"/>
      <c r="D690" s="3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2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2"/>
      <c r="D691" s="3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2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2"/>
      <c r="D692" s="3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2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2"/>
      <c r="D693" s="3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2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2"/>
      <c r="D694" s="3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2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2"/>
      <c r="D695" s="3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2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2"/>
      <c r="D696" s="3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2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2"/>
      <c r="D697" s="3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2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2"/>
      <c r="D698" s="3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2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2"/>
      <c r="D699" s="3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2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2"/>
      <c r="D700" s="3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2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2"/>
      <c r="D701" s="3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2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2"/>
      <c r="D702" s="3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2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2"/>
      <c r="D703" s="3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2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2"/>
      <c r="D704" s="3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2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2"/>
      <c r="D705" s="3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2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2"/>
      <c r="D706" s="3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2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2"/>
      <c r="D707" s="3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2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2"/>
      <c r="D708" s="3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2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2"/>
      <c r="D709" s="3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2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2"/>
      <c r="D710" s="3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2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2"/>
      <c r="D711" s="3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2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2"/>
      <c r="D712" s="3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2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2"/>
      <c r="D713" s="3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2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2"/>
      <c r="D714" s="3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2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2"/>
      <c r="D715" s="3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2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2"/>
      <c r="D716" s="3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2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2"/>
      <c r="D717" s="3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2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2"/>
      <c r="D718" s="3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2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2"/>
      <c r="D719" s="3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2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2"/>
      <c r="D720" s="3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2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2"/>
      <c r="D721" s="3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2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2"/>
      <c r="D722" s="3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2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2"/>
      <c r="D723" s="3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2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2"/>
      <c r="D724" s="3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2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2"/>
      <c r="D725" s="3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2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2"/>
      <c r="D726" s="3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2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2"/>
      <c r="D727" s="3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2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2"/>
      <c r="D728" s="3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2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2"/>
      <c r="D729" s="3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2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2"/>
      <c r="D730" s="3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2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2"/>
      <c r="D731" s="3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2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2"/>
      <c r="D732" s="3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2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2"/>
      <c r="D733" s="3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2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2"/>
      <c r="D734" s="3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2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2"/>
      <c r="D735" s="3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2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2"/>
      <c r="D736" s="3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2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2"/>
      <c r="D737" s="3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2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2"/>
      <c r="D738" s="3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2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2"/>
      <c r="D739" s="3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2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2"/>
      <c r="D740" s="3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2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2"/>
      <c r="D741" s="3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2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2"/>
      <c r="D742" s="3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2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2"/>
      <c r="D743" s="3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2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2"/>
      <c r="D744" s="3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2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2"/>
      <c r="D745" s="3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2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2"/>
      <c r="D746" s="3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2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2"/>
      <c r="D747" s="3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2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2"/>
      <c r="D748" s="3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2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2"/>
      <c r="D749" s="3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2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2"/>
      <c r="D750" s="3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2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2"/>
      <c r="D751" s="3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2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2"/>
      <c r="D752" s="3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2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2"/>
      <c r="D753" s="3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2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2"/>
      <c r="D754" s="3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2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2"/>
      <c r="D755" s="3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2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2"/>
      <c r="D756" s="3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2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2"/>
      <c r="D757" s="3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2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2"/>
      <c r="D758" s="3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2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2"/>
      <c r="D759" s="3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2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2"/>
      <c r="D760" s="3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2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2"/>
      <c r="D761" s="3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2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2"/>
      <c r="D762" s="3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2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2"/>
      <c r="D763" s="3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2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2"/>
      <c r="D764" s="3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2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2"/>
      <c r="D765" s="3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2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2"/>
      <c r="D766" s="3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2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2"/>
      <c r="D767" s="3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2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2"/>
      <c r="D768" s="3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2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2"/>
      <c r="D769" s="3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2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2"/>
      <c r="D770" s="3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2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2"/>
      <c r="D771" s="3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2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2"/>
      <c r="D772" s="3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2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2"/>
      <c r="D773" s="3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2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2"/>
      <c r="D774" s="3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2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2"/>
      <c r="D775" s="3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2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2"/>
      <c r="D776" s="3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2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2"/>
      <c r="D777" s="3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2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2"/>
      <c r="D778" s="3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2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2"/>
      <c r="D779" s="3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2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2"/>
      <c r="D780" s="3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2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2"/>
      <c r="D781" s="3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2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2"/>
      <c r="D782" s="3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2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2"/>
      <c r="D783" s="3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2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2"/>
      <c r="D784" s="3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2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2"/>
      <c r="D785" s="3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2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2"/>
      <c r="D786" s="3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2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2"/>
      <c r="D787" s="3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2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2"/>
      <c r="D788" s="3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2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2"/>
      <c r="D789" s="3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2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2"/>
      <c r="D790" s="3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2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2"/>
      <c r="D791" s="3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2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2"/>
      <c r="D792" s="3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2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2"/>
      <c r="D793" s="3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2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2"/>
      <c r="D794" s="3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2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2"/>
      <c r="D795" s="3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2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2"/>
      <c r="D796" s="3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2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2"/>
      <c r="D797" s="3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2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2"/>
      <c r="D798" s="3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2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2"/>
      <c r="D799" s="3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2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2"/>
      <c r="D800" s="3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2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2"/>
      <c r="D801" s="3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2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2"/>
      <c r="D802" s="3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2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2"/>
      <c r="D803" s="3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2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2"/>
      <c r="D804" s="3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2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2"/>
      <c r="D805" s="3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2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2"/>
      <c r="D806" s="3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2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2"/>
      <c r="D807" s="3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2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2"/>
      <c r="D808" s="3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2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2"/>
      <c r="D809" s="3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2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2"/>
      <c r="D810" s="3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2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2"/>
      <c r="D811" s="3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2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2"/>
      <c r="D812" s="3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2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2"/>
      <c r="D813" s="3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2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2"/>
      <c r="D814" s="3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2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2"/>
      <c r="D815" s="3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2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2"/>
      <c r="D816" s="3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2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2"/>
      <c r="D817" s="3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2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2"/>
      <c r="D818" s="3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2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2"/>
      <c r="D819" s="3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2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2"/>
      <c r="D820" s="3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2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2"/>
      <c r="D821" s="3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2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2"/>
      <c r="D822" s="3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2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2"/>
      <c r="D823" s="3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2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2"/>
      <c r="D824" s="3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2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2"/>
      <c r="D825" s="3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2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2"/>
      <c r="D826" s="3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2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2"/>
      <c r="D827" s="3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2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2"/>
      <c r="D828" s="3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2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2"/>
      <c r="D829" s="3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2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2"/>
      <c r="D830" s="3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2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2"/>
      <c r="D831" s="3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2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2"/>
      <c r="D832" s="3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2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2"/>
      <c r="D833" s="3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2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2"/>
      <c r="D834" s="3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2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2"/>
      <c r="D835" s="3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2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2"/>
      <c r="D836" s="3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2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2"/>
      <c r="D837" s="3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2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2"/>
      <c r="D838" s="3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2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2"/>
      <c r="D839" s="3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2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2"/>
      <c r="D840" s="3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2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2"/>
      <c r="D841" s="3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2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2"/>
      <c r="D842" s="3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2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2"/>
      <c r="D843" s="3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2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2"/>
      <c r="D844" s="3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2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2"/>
      <c r="D845" s="3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2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2"/>
      <c r="D846" s="3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2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2"/>
      <c r="D847" s="3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2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2"/>
      <c r="D848" s="3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2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2"/>
      <c r="D849" s="3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2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2"/>
      <c r="D850" s="3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2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2"/>
      <c r="D851" s="3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2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2"/>
      <c r="D852" s="3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2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2"/>
      <c r="D853" s="3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2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2"/>
      <c r="D854" s="3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2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2"/>
      <c r="D855" s="3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2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2"/>
      <c r="D856" s="3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2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2"/>
      <c r="D857" s="3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2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2"/>
      <c r="D858" s="3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2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2"/>
      <c r="D859" s="3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2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2"/>
      <c r="D860" s="3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2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2"/>
      <c r="D861" s="3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2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2"/>
      <c r="D862" s="3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2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2"/>
      <c r="D863" s="3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2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2"/>
      <c r="D864" s="3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2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2"/>
      <c r="D865" s="3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2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2"/>
      <c r="D866" s="3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2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2"/>
      <c r="D867" s="3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2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2"/>
      <c r="D868" s="3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2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2"/>
      <c r="D869" s="3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2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2"/>
      <c r="D870" s="3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2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2"/>
      <c r="D871" s="3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2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2"/>
      <c r="D872" s="3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2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2"/>
      <c r="D873" s="3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2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2"/>
      <c r="D874" s="3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2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2"/>
      <c r="D875" s="3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2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2"/>
      <c r="D876" s="3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2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2"/>
      <c r="D877" s="3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2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2"/>
      <c r="D878" s="3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2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2"/>
      <c r="D879" s="3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2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2"/>
      <c r="D880" s="3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2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2"/>
      <c r="D881" s="3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2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2"/>
      <c r="D882" s="3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2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2"/>
      <c r="D883" s="3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2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2"/>
      <c r="D884" s="3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2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2"/>
      <c r="D885" s="3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2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2"/>
      <c r="D886" s="3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2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2"/>
      <c r="D887" s="3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2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2"/>
      <c r="D888" s="3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2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2"/>
      <c r="D889" s="3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2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2"/>
      <c r="D890" s="3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2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2"/>
      <c r="D891" s="3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2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2"/>
      <c r="D892" s="3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2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2"/>
      <c r="D893" s="3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2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2"/>
      <c r="D894" s="3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2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2"/>
      <c r="D895" s="3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2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2"/>
      <c r="D896" s="3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2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2"/>
      <c r="D897" s="3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2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2"/>
      <c r="D898" s="3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2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2"/>
      <c r="D899" s="3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2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2"/>
      <c r="D900" s="3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2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2"/>
      <c r="D901" s="3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2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2"/>
      <c r="D902" s="3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2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2"/>
      <c r="D903" s="3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2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2"/>
      <c r="D904" s="3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2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2"/>
      <c r="D905" s="3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2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2"/>
      <c r="D906" s="3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2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2"/>
      <c r="D907" s="3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2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2"/>
      <c r="D908" s="3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2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2"/>
      <c r="D909" s="3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2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2"/>
      <c r="D910" s="3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2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2"/>
      <c r="D911" s="3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2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2"/>
      <c r="D912" s="3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2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2"/>
      <c r="D913" s="3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2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2"/>
      <c r="D914" s="3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2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2"/>
      <c r="D915" s="3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2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2"/>
      <c r="D916" s="3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2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2"/>
      <c r="D917" s="3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2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2"/>
      <c r="D918" s="3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2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2"/>
      <c r="D919" s="3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2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2"/>
      <c r="D920" s="3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2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2"/>
      <c r="D921" s="3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2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2"/>
      <c r="D922" s="3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2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2"/>
      <c r="D923" s="3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2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2"/>
      <c r="D924" s="3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2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2"/>
      <c r="D925" s="3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2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2"/>
      <c r="D926" s="3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2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2"/>
      <c r="D927" s="3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2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2"/>
      <c r="D928" s="3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2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2"/>
      <c r="D929" s="3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2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2"/>
      <c r="D930" s="3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2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2"/>
      <c r="D931" s="3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2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2"/>
      <c r="D932" s="3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2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2"/>
      <c r="D933" s="3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2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2"/>
      <c r="D934" s="3"/>
      <c r="E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2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2"/>
      <c r="D935" s="3"/>
      <c r="E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2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2"/>
      <c r="D936" s="3"/>
      <c r="E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2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2"/>
      <c r="D937" s="3"/>
      <c r="E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2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2"/>
      <c r="D938" s="3"/>
      <c r="E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2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2"/>
      <c r="D939" s="3"/>
      <c r="E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2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2"/>
      <c r="D940" s="3"/>
      <c r="E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2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2"/>
      <c r="D941" s="3"/>
      <c r="E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2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2"/>
      <c r="D942" s="3"/>
      <c r="E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2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2"/>
      <c r="D943" s="3"/>
      <c r="E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2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2"/>
      <c r="D944" s="3"/>
      <c r="E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2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2"/>
      <c r="D945" s="3"/>
      <c r="E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2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2"/>
      <c r="D946" s="3"/>
      <c r="E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2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2"/>
      <c r="D947" s="3"/>
      <c r="E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2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2"/>
      <c r="D948" s="3"/>
      <c r="E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2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2"/>
      <c r="D949" s="3"/>
      <c r="E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2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2"/>
      <c r="D950" s="3"/>
      <c r="E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2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2"/>
      <c r="D951" s="3"/>
      <c r="E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2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2"/>
      <c r="D952" s="3"/>
      <c r="E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2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2"/>
      <c r="D953" s="3"/>
      <c r="E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2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2"/>
      <c r="D954" s="3"/>
      <c r="E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2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2"/>
      <c r="D955" s="3"/>
      <c r="E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2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2"/>
      <c r="D956" s="3"/>
      <c r="E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2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2"/>
      <c r="D957" s="3"/>
      <c r="E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2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2"/>
      <c r="D958" s="3"/>
      <c r="E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2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2"/>
      <c r="D959" s="3"/>
      <c r="E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2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2"/>
      <c r="D960" s="3"/>
      <c r="E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2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2"/>
      <c r="D961" s="3"/>
      <c r="E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2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2"/>
      <c r="D962" s="3"/>
      <c r="E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2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2"/>
      <c r="D963" s="3"/>
      <c r="E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2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2"/>
      <c r="D964" s="3"/>
      <c r="E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2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2"/>
      <c r="D965" s="3"/>
      <c r="E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2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2"/>
      <c r="D966" s="3"/>
      <c r="E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2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2"/>
      <c r="D967" s="3"/>
      <c r="E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2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2"/>
      <c r="D968" s="3"/>
      <c r="E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2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2"/>
      <c r="D969" s="3"/>
      <c r="E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2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2"/>
      <c r="D970" s="3"/>
      <c r="E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2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2"/>
      <c r="D971" s="3"/>
      <c r="E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2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2"/>
      <c r="D972" s="3"/>
      <c r="E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2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2"/>
      <c r="D973" s="3"/>
      <c r="E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2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2"/>
      <c r="D974" s="3"/>
      <c r="E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2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2"/>
      <c r="D975" s="3"/>
      <c r="E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2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2"/>
      <c r="D976" s="3"/>
      <c r="E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2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2"/>
      <c r="D977" s="3"/>
      <c r="E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2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2"/>
      <c r="D978" s="3"/>
      <c r="E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2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2"/>
      <c r="D979" s="3"/>
      <c r="E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2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2"/>
      <c r="D980" s="3"/>
      <c r="E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2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2"/>
      <c r="D981" s="3"/>
      <c r="E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2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2"/>
      <c r="D982" s="3"/>
      <c r="E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2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2"/>
      <c r="D983" s="3"/>
      <c r="E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2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2"/>
      <c r="D984" s="3"/>
      <c r="E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2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2"/>
      <c r="D985" s="3"/>
      <c r="E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2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2"/>
      <c r="D986" s="3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2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2"/>
      <c r="D987" s="3"/>
      <c r="E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2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2"/>
      <c r="D988" s="3"/>
      <c r="E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2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2"/>
      <c r="D989" s="3"/>
      <c r="E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2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2"/>
      <c r="D990" s="3"/>
      <c r="E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2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2"/>
      <c r="D991" s="3"/>
      <c r="E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2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2"/>
      <c r="D992" s="3"/>
      <c r="E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2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2"/>
      <c r="D993" s="3"/>
      <c r="E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2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2"/>
      <c r="D994" s="3"/>
      <c r="E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2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2"/>
      <c r="D995" s="3"/>
      <c r="E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2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2"/>
      <c r="D996" s="3"/>
      <c r="E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2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2"/>
      <c r="D997" s="3"/>
      <c r="E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2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2"/>
      <c r="D998" s="3"/>
      <c r="E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2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2"/>
      <c r="D999" s="3"/>
      <c r="E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2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2"/>
      <c r="D1000" s="3"/>
      <c r="E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2"/>
      <c r="U1000" s="1"/>
      <c r="V1000" s="1"/>
      <c r="W1000" s="1"/>
      <c r="X1000" s="1"/>
      <c r="Y1000" s="1"/>
      <c r="Z1000" s="1"/>
    </row>
  </sheetData>
  <mergeCells count="5">
    <mergeCell ref="J31:L31"/>
    <mergeCell ref="J32:L32"/>
    <mergeCell ref="E17:F17"/>
    <mergeCell ref="E49:F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CBB8-2E53-E940-AFCF-A9799C388C04}">
  <dimension ref="A1:Z1400"/>
  <sheetViews>
    <sheetView topLeftCell="A36" workbookViewId="0">
      <selection activeCell="J44" sqref="J44"/>
    </sheetView>
  </sheetViews>
  <sheetFormatPr baseColWidth="10" defaultColWidth="13.1640625" defaultRowHeight="16" x14ac:dyDescent="0.2"/>
  <cols>
    <col min="1" max="1" width="2.5" customWidth="1"/>
    <col min="2" max="2" width="21.83203125" customWidth="1"/>
    <col min="3" max="3" width="21.33203125" customWidth="1"/>
    <col min="4" max="4" width="18.83203125" customWidth="1"/>
    <col min="5" max="5" width="21.5" customWidth="1"/>
    <col min="6" max="6" width="10.6640625" customWidth="1"/>
    <col min="7" max="7" width="1.33203125" customWidth="1"/>
    <col min="8" max="8" width="22.33203125" customWidth="1"/>
    <col min="9" max="9" width="20.6640625" customWidth="1"/>
    <col min="10" max="10" width="19.83203125" customWidth="1"/>
    <col min="11" max="11" width="18.83203125" customWidth="1"/>
    <col min="12" max="12" width="10.6640625" customWidth="1"/>
    <col min="13" max="13" width="1.5" customWidth="1"/>
    <col min="14" max="14" width="22.33203125" customWidth="1"/>
    <col min="15" max="15" width="20.6640625" customWidth="1"/>
    <col min="16" max="16" width="20.33203125" customWidth="1"/>
    <col min="17" max="17" width="18.83203125" customWidth="1"/>
    <col min="18" max="18" width="14" customWidth="1"/>
    <col min="19" max="26" width="10.1640625" customWidth="1"/>
  </cols>
  <sheetData>
    <row r="1" spans="1:26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28"/>
      <c r="C2" s="30"/>
      <c r="D2" s="30"/>
      <c r="E2" s="30"/>
      <c r="F2" s="29"/>
      <c r="G2" s="1"/>
      <c r="H2" s="28"/>
      <c r="I2" s="30"/>
      <c r="J2" s="30"/>
      <c r="K2" s="30"/>
      <c r="L2" s="29"/>
      <c r="M2" s="1"/>
      <c r="N2" s="28"/>
      <c r="O2" s="30"/>
      <c r="P2" s="30"/>
      <c r="Q2" s="30"/>
      <c r="R2" s="29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1"/>
      <c r="B3" s="18"/>
      <c r="C3" s="31" t="str">
        <f>'NCAA Tournament Bracket'!C2</f>
        <v>Alabama</v>
      </c>
      <c r="D3" s="31">
        <f>'NCAA Tournament Bracket'!C4</f>
        <v>0</v>
      </c>
      <c r="E3" s="1"/>
      <c r="F3" s="17"/>
      <c r="G3" s="1"/>
      <c r="H3" s="18"/>
      <c r="I3" s="31" t="str">
        <f>'NCAA Tournament Bracket'!C6</f>
        <v>Maryland</v>
      </c>
      <c r="J3" s="31" t="str">
        <f>'NCAA Tournament Bracket'!C8</f>
        <v>West Virginia</v>
      </c>
      <c r="K3" s="1"/>
      <c r="L3" s="17"/>
      <c r="M3" s="1"/>
      <c r="N3" s="18"/>
      <c r="O3" s="31" t="str">
        <f>'NCAA Tournament Bracket'!C10</f>
        <v>San Diego St.</v>
      </c>
      <c r="P3" s="31" t="str">
        <f>'NCAA Tournament Bracket'!C12</f>
        <v>Charleston</v>
      </c>
      <c r="Q3" s="1"/>
      <c r="R3" s="17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1"/>
      <c r="B4" s="18" t="s">
        <v>6</v>
      </c>
      <c r="C4" s="32">
        <f>VLOOKUP(C3,[1]Stats!$B$2:$I$363,5,FALSE)-(VLOOKUP(C3,[1]Stats!$B$2:$I$363,8,FALSE)/2)</f>
        <v>115.762</v>
      </c>
      <c r="D4" s="32" t="e">
        <f>VLOOKUP(D3,[1]Stats!$B$2:$I$363,5,FALSE)-(VLOOKUP(D3,[1]Stats!$B$2:$I$363,8,FALSE)/2)</f>
        <v>#N/A</v>
      </c>
      <c r="E4" s="1"/>
      <c r="F4" s="33"/>
      <c r="G4" s="34"/>
      <c r="H4" s="18" t="s">
        <v>6</v>
      </c>
      <c r="I4" s="32">
        <f>VLOOKUP(I3,[1]Stats!$B$2:$I$363,5,FALSE)-(VLOOKUP(I3,[1]Stats!$B$2:$I$363,8,FALSE)/2)</f>
        <v>114.2195</v>
      </c>
      <c r="J4" s="32">
        <f>VLOOKUP(J3,[1]Stats!$B$2:$I$363,5,FALSE)-(VLOOKUP(J3,[1]Stats!$B$2:$I$363,8,FALSE)/2)</f>
        <v>117.227</v>
      </c>
      <c r="K4" s="1"/>
      <c r="L4" s="33"/>
      <c r="M4" s="1"/>
      <c r="N4" s="18" t="s">
        <v>6</v>
      </c>
      <c r="O4" s="32">
        <f>VLOOKUP(O3,[1]Stats!$B$2:$I$363,5,FALSE)-(VLOOKUP(O3,[1]Stats!$B$2:$I$363,8,FALSE)/2)</f>
        <v>111.9765</v>
      </c>
      <c r="P4" s="32">
        <f>VLOOKUP(P3,[1]Stats!$B$2:$I$363,5,FALSE)-(VLOOKUP(P3,[1]Stats!$B$2:$I$363,8,FALSE)/2)</f>
        <v>111.474</v>
      </c>
      <c r="Q4" s="1"/>
      <c r="R4" s="33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"/>
      <c r="B5" s="18" t="s">
        <v>7</v>
      </c>
      <c r="C5" s="32">
        <f>VLOOKUP(C3,[1]Stats!$B$2:$I$363,6,FALSE)-(VLOOKUP(C3,[2]Stats!$B$2:$I$364,8,FALSE)/2)</f>
        <v>88.911000000000001</v>
      </c>
      <c r="D5" s="32" t="e">
        <f>VLOOKUP(D3,[1]Stats!$B$2:$I$363,6,FALSE)-(VLOOKUP(D3,[2]Stats!$B$2:$I$364,8,FALSE)/2)</f>
        <v>#N/A</v>
      </c>
      <c r="E5" s="1"/>
      <c r="F5" s="35"/>
      <c r="G5" s="34"/>
      <c r="H5" s="18" t="s">
        <v>7</v>
      </c>
      <c r="I5" s="32">
        <f>VLOOKUP(I3,[1]Stats!$B$2:$I$363,6,FALSE)-(VLOOKUP(I3,[2]Stats!$B$2:$I$364,8,FALSE)/2)</f>
        <v>95.817499999999995</v>
      </c>
      <c r="J5" s="32">
        <f>VLOOKUP(J3,[1]Stats!$B$2:$I$363,6,FALSE)-(VLOOKUP(J3,[2]Stats!$B$2:$I$364,8,FALSE)/2)</f>
        <v>98.100499999999997</v>
      </c>
      <c r="K5" s="1"/>
      <c r="L5" s="35"/>
      <c r="M5" s="1"/>
      <c r="N5" s="18" t="s">
        <v>7</v>
      </c>
      <c r="O5" s="32">
        <f>VLOOKUP(O3,[1]Stats!$B$2:$I$363,6,FALSE)-(VLOOKUP(O3,[2]Stats!$B$2:$I$364,8,FALSE)/2)</f>
        <v>91.6935</v>
      </c>
      <c r="P5" s="32">
        <f>VLOOKUP(P3,[1]Stats!$B$2:$I$363,6,FALSE)-(VLOOKUP(P3,[2]Stats!$B$2:$I$364,8,FALSE)/2)</f>
        <v>99.717500000000001</v>
      </c>
      <c r="Q5" s="1"/>
      <c r="R5" s="35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1"/>
      <c r="B6" s="18"/>
      <c r="C6" s="3"/>
      <c r="D6" s="3"/>
      <c r="E6" s="1"/>
      <c r="F6" s="11"/>
      <c r="G6" s="1"/>
      <c r="H6" s="18"/>
      <c r="I6" s="3"/>
      <c r="J6" s="3"/>
      <c r="K6" s="1"/>
      <c r="L6" s="11"/>
      <c r="M6" s="1"/>
      <c r="N6" s="18"/>
      <c r="O6" s="3"/>
      <c r="P6" s="3"/>
      <c r="Q6" s="1"/>
      <c r="R6" s="1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"/>
      <c r="B7" s="18" t="s">
        <v>8</v>
      </c>
      <c r="C7" s="32" t="e">
        <f>(C4*D5)/[1]Stats!$F$365</f>
        <v>#N/A</v>
      </c>
      <c r="D7" s="32" t="e">
        <f>(D4*C5)/[1]Stats!$F$365</f>
        <v>#N/A</v>
      </c>
      <c r="E7" s="1"/>
      <c r="F7" s="11"/>
      <c r="G7" s="1"/>
      <c r="H7" s="18" t="s">
        <v>8</v>
      </c>
      <c r="I7" s="32">
        <f>(I4*J5)/[1]Stats!$F$365</f>
        <v>100.71901177303371</v>
      </c>
      <c r="J7" s="32">
        <f>(J4*I5)/[1]Stats!$F$365</f>
        <v>100.96537593258427</v>
      </c>
      <c r="K7" s="1"/>
      <c r="L7" s="11"/>
      <c r="M7" s="1"/>
      <c r="N7" s="18" t="s">
        <v>8</v>
      </c>
      <c r="O7" s="32">
        <f>(O4*P5)/[1]Stats!$F$365</f>
        <v>100.36868888764045</v>
      </c>
      <c r="P7" s="32">
        <f>(P4*O5)/[1]Stats!$F$365</f>
        <v>91.87812331685393</v>
      </c>
      <c r="Q7" s="1"/>
      <c r="R7" s="1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1"/>
      <c r="B8" s="18"/>
      <c r="C8" s="36"/>
      <c r="D8" s="36"/>
      <c r="E8" s="1"/>
      <c r="F8" s="11"/>
      <c r="G8" s="1"/>
      <c r="H8" s="18"/>
      <c r="I8" s="36"/>
      <c r="J8" s="36"/>
      <c r="K8" s="1"/>
      <c r="L8" s="11"/>
      <c r="M8" s="1"/>
      <c r="N8" s="18"/>
      <c r="O8" s="36"/>
      <c r="P8" s="36"/>
      <c r="Q8" s="1"/>
      <c r="R8" s="1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"/>
      <c r="B9" s="18" t="s">
        <v>9</v>
      </c>
      <c r="C9" s="32">
        <f>VLOOKUP(C3,[2]Stats!$B$2:$H$364,7,FALSE)</f>
        <v>71.7</v>
      </c>
      <c r="D9" s="32" t="e">
        <f>VLOOKUP(D3,[2]Stats!$B$2:$H$364,7,FALSE)</f>
        <v>#N/A</v>
      </c>
      <c r="E9" s="37"/>
      <c r="F9" s="38"/>
      <c r="G9" s="1"/>
      <c r="H9" s="18" t="s">
        <v>9</v>
      </c>
      <c r="I9" s="32">
        <f>VLOOKUP(I3,[2]Stats!$B$2:$H$364,7,FALSE)</f>
        <v>66.5</v>
      </c>
      <c r="J9" s="32">
        <f>VLOOKUP(J3,[2]Stats!$B$2:$H$364,7,FALSE)</f>
        <v>68</v>
      </c>
      <c r="K9" s="37"/>
      <c r="L9" s="38"/>
      <c r="M9" s="1"/>
      <c r="N9" s="18" t="s">
        <v>9</v>
      </c>
      <c r="O9" s="32">
        <f>VLOOKUP(O3,[2]Stats!$B$2:$H$364,7,FALSE)</f>
        <v>65.3</v>
      </c>
      <c r="P9" s="32">
        <f>VLOOKUP(P3,[2]Stats!$B$2:$H$364,7,FALSE)</f>
        <v>73.5</v>
      </c>
      <c r="Q9" s="37"/>
      <c r="R9" s="38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1"/>
      <c r="B10" s="18" t="s">
        <v>10</v>
      </c>
      <c r="C10" s="39">
        <f>C9/[1]Stats!$H$364</f>
        <v>1.0544117647058824</v>
      </c>
      <c r="D10" s="39" t="e">
        <f>D9/[1]Stats!$H$364</f>
        <v>#N/A</v>
      </c>
      <c r="E10" s="37"/>
      <c r="F10" s="38"/>
      <c r="G10" s="1"/>
      <c r="H10" s="18" t="s">
        <v>10</v>
      </c>
      <c r="I10" s="39">
        <f>I9/[1]Stats!$H$364</f>
        <v>0.9779411764705882</v>
      </c>
      <c r="J10" s="39">
        <f>J9/[1]Stats!$H$364</f>
        <v>1</v>
      </c>
      <c r="K10" s="37"/>
      <c r="L10" s="38"/>
      <c r="M10" s="1"/>
      <c r="N10" s="18" t="s">
        <v>10</v>
      </c>
      <c r="O10" s="39">
        <f>O9/[1]Stats!$H$364</f>
        <v>0.96029411764705874</v>
      </c>
      <c r="P10" s="39">
        <f>P9/[1]Stats!$H$364</f>
        <v>1.0808823529411764</v>
      </c>
      <c r="Q10" s="37"/>
      <c r="R10" s="38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1"/>
      <c r="B11" s="18" t="s">
        <v>11</v>
      </c>
      <c r="C11" s="79" t="e">
        <f>(((C10*D10)*[1]Stats!$H$364))</f>
        <v>#N/A</v>
      </c>
      <c r="D11" s="75"/>
      <c r="E11" s="37"/>
      <c r="F11" s="38"/>
      <c r="G11" s="1"/>
      <c r="H11" s="18" t="s">
        <v>11</v>
      </c>
      <c r="I11" s="79">
        <f>(((I10*J10)*[1]Stats!$H$364))</f>
        <v>66.5</v>
      </c>
      <c r="J11" s="75"/>
      <c r="K11" s="37"/>
      <c r="L11" s="38"/>
      <c r="M11" s="1"/>
      <c r="N11" s="18" t="s">
        <v>11</v>
      </c>
      <c r="O11" s="79">
        <f>(((O10*P10)*[1]Stats!$H$364))</f>
        <v>70.581617647058806</v>
      </c>
      <c r="P11" s="75"/>
      <c r="Q11" s="37"/>
      <c r="R11" s="38"/>
      <c r="S11" s="1"/>
      <c r="T11" s="1"/>
      <c r="U11" s="1"/>
      <c r="V11" s="1"/>
      <c r="W11" s="1"/>
      <c r="X11" s="1"/>
      <c r="Y11" s="1"/>
      <c r="Z11" s="1"/>
    </row>
    <row r="12" spans="1:26" ht="13.5" customHeight="1" thickBot="1" x14ac:dyDescent="0.25">
      <c r="A12" s="1"/>
      <c r="B12" s="18"/>
      <c r="C12" s="40"/>
      <c r="D12" s="40"/>
      <c r="E12" s="37"/>
      <c r="F12" s="38"/>
      <c r="G12" s="1"/>
      <c r="H12" s="18"/>
      <c r="I12" s="40"/>
      <c r="J12" s="40"/>
      <c r="K12" s="37"/>
      <c r="L12" s="38"/>
      <c r="M12" s="1"/>
      <c r="N12" s="18"/>
      <c r="O12" s="40"/>
      <c r="P12" s="40"/>
      <c r="Q12" s="37"/>
      <c r="R12" s="38"/>
      <c r="S12" s="1"/>
      <c r="T12" s="1"/>
      <c r="U12" s="1"/>
      <c r="V12" s="1"/>
      <c r="W12" s="1"/>
      <c r="X12" s="1"/>
      <c r="Y12" s="1"/>
      <c r="Z12" s="1"/>
    </row>
    <row r="13" spans="1:26" ht="13.5" customHeight="1" thickBot="1" x14ac:dyDescent="0.25">
      <c r="A13" s="1"/>
      <c r="B13" s="18" t="s">
        <v>12</v>
      </c>
      <c r="C13" s="41" t="e">
        <f>C7*(C11/100)-(C14/2)+(D14/2)</f>
        <v>#N/A</v>
      </c>
      <c r="D13" s="41" t="e">
        <f>D7*(C11/100)-(D14/2)+(C14/2)</f>
        <v>#N/A</v>
      </c>
      <c r="E13" s="1"/>
      <c r="F13" s="17"/>
      <c r="G13" s="1"/>
      <c r="H13" s="18" t="s">
        <v>12</v>
      </c>
      <c r="I13" s="41">
        <f>I7*(I11/100)-(I14/2)+(J14/2)</f>
        <v>67.374411485783838</v>
      </c>
      <c r="J13" s="41">
        <f>J7*(I11/100)-(J14/2)+(I14/2)</f>
        <v>66.745706338452123</v>
      </c>
      <c r="K13" s="1"/>
      <c r="L13" s="17"/>
      <c r="M13" s="1"/>
      <c r="N13" s="18" t="s">
        <v>12</v>
      </c>
      <c r="O13" s="41">
        <f>O7*(O11/100)-(O14/2)+(P14/2)</f>
        <v>70.841844228040372</v>
      </c>
      <c r="P13" s="41">
        <f>P7*(O11/100)-(P14/2)+(O14/2)</f>
        <v>64.849065700795023</v>
      </c>
      <c r="Q13" s="1"/>
      <c r="R13" s="17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1"/>
      <c r="B14" s="18"/>
      <c r="C14" s="42">
        <f>VLOOKUP(C3,[1]Sheet14!$C$2:$D$358,2,FALSE)</f>
        <v>0</v>
      </c>
      <c r="D14" s="42" t="e">
        <f>VLOOKUP(D3,[1]Sheet14!$C$2:$D$358,2,FALSE)</f>
        <v>#N/A</v>
      </c>
      <c r="E14" s="1"/>
      <c r="F14" s="17"/>
      <c r="G14" s="1"/>
      <c r="H14" s="18"/>
      <c r="I14" s="42">
        <f>VLOOKUP(I3,[1]Sheet14!$C$2:$D$358,2,FALSE)</f>
        <v>0</v>
      </c>
      <c r="J14" s="42">
        <f>VLOOKUP(J3,[1]Sheet14!$C$2:$D$358,2,FALSE)</f>
        <v>0.79253731343283595</v>
      </c>
      <c r="K14" s="1"/>
      <c r="L14" s="17"/>
      <c r="M14" s="1"/>
      <c r="N14" s="18"/>
      <c r="O14" s="42">
        <f>VLOOKUP(O3,[1]Sheet14!$C$2:$D$358,2,FALSE)</f>
        <v>0</v>
      </c>
      <c r="P14" s="42">
        <f>VLOOKUP(P3,[1]Sheet14!$C$2:$D$358,2,FALSE)</f>
        <v>0</v>
      </c>
      <c r="Q14" s="1"/>
      <c r="R14" s="17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1"/>
      <c r="B15" s="18"/>
      <c r="C15" s="32"/>
      <c r="D15" s="32"/>
      <c r="E15" s="1"/>
      <c r="F15" s="17"/>
      <c r="G15" s="1"/>
      <c r="H15" s="18"/>
      <c r="I15" s="32"/>
      <c r="J15" s="32"/>
      <c r="K15" s="1"/>
      <c r="L15" s="17"/>
      <c r="M15" s="1"/>
      <c r="N15" s="18"/>
      <c r="O15" s="32"/>
      <c r="P15" s="32"/>
      <c r="Q15" s="1"/>
      <c r="R15" s="17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1"/>
      <c r="B16" s="43" t="s">
        <v>13</v>
      </c>
      <c r="C16" s="1"/>
      <c r="D16" s="3" t="s">
        <v>14</v>
      </c>
      <c r="E16" s="3"/>
      <c r="F16" s="11" t="s">
        <v>14</v>
      </c>
      <c r="G16" s="1"/>
      <c r="H16" s="43" t="s">
        <v>13</v>
      </c>
      <c r="I16" s="1"/>
      <c r="J16" s="3" t="s">
        <v>14</v>
      </c>
      <c r="K16" s="3"/>
      <c r="L16" s="11" t="s">
        <v>14</v>
      </c>
      <c r="M16" s="1"/>
      <c r="N16" s="43" t="s">
        <v>13</v>
      </c>
      <c r="O16" s="1"/>
      <c r="P16" s="3" t="s">
        <v>14</v>
      </c>
      <c r="Q16" s="3"/>
      <c r="R16" s="11" t="s">
        <v>14</v>
      </c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"/>
      <c r="B17" s="44"/>
      <c r="C17" s="31" t="str">
        <f>C3</f>
        <v>Alabama</v>
      </c>
      <c r="D17" s="3"/>
      <c r="E17" s="31">
        <f>D3</f>
        <v>0</v>
      </c>
      <c r="F17" s="11"/>
      <c r="G17" s="1"/>
      <c r="H17" s="44"/>
      <c r="I17" s="31" t="str">
        <f>I3</f>
        <v>Maryland</v>
      </c>
      <c r="J17" s="3"/>
      <c r="K17" s="31" t="str">
        <f>J3</f>
        <v>West Virginia</v>
      </c>
      <c r="L17" s="11"/>
      <c r="M17" s="1"/>
      <c r="N17" s="44"/>
      <c r="O17" s="31" t="str">
        <f>O3</f>
        <v>San Diego St.</v>
      </c>
      <c r="P17" s="3"/>
      <c r="Q17" s="31" t="str">
        <f>P3</f>
        <v>Charleston</v>
      </c>
      <c r="R17" s="1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1"/>
      <c r="B18" s="45" t="s">
        <v>15</v>
      </c>
      <c r="C18" s="46" t="e">
        <f>IF(D17&gt;0,C13+D17,C13)</f>
        <v>#N/A</v>
      </c>
      <c r="D18" s="1"/>
      <c r="E18" s="46" t="e">
        <f>IF(F17&gt;0,D13+F17,D13)</f>
        <v>#N/A</v>
      </c>
      <c r="F18" s="17"/>
      <c r="G18" s="1"/>
      <c r="H18" s="45" t="s">
        <v>15</v>
      </c>
      <c r="I18" s="46">
        <f>IF(J17&gt;0,I13+J17,I13)</f>
        <v>67.374411485783838</v>
      </c>
      <c r="J18" s="1"/>
      <c r="K18" s="46">
        <f>IF(L17&gt;0,J13+L17,J13)</f>
        <v>66.745706338452123</v>
      </c>
      <c r="L18" s="17"/>
      <c r="M18" s="1"/>
      <c r="N18" s="45" t="s">
        <v>15</v>
      </c>
      <c r="O18" s="46">
        <f>IF(P17&gt;0,O13+P17,O13)</f>
        <v>70.841844228040372</v>
      </c>
      <c r="P18" s="1"/>
      <c r="Q18" s="46">
        <f>IF(R17&gt;0,P13+R17,P13)</f>
        <v>64.849065700795023</v>
      </c>
      <c r="R18" s="17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1"/>
      <c r="B19" s="44"/>
      <c r="C19" s="37"/>
      <c r="D19" s="3" t="s">
        <v>16</v>
      </c>
      <c r="E19" s="37"/>
      <c r="F19" s="11" t="s">
        <v>16</v>
      </c>
      <c r="G19" s="1"/>
      <c r="H19" s="44"/>
      <c r="I19" s="37"/>
      <c r="J19" s="3" t="s">
        <v>16</v>
      </c>
      <c r="K19" s="37"/>
      <c r="L19" s="11" t="s">
        <v>16</v>
      </c>
      <c r="M19" s="1"/>
      <c r="N19" s="44"/>
      <c r="O19" s="37"/>
      <c r="P19" s="3" t="s">
        <v>16</v>
      </c>
      <c r="Q19" s="37"/>
      <c r="R19" s="11" t="s">
        <v>16</v>
      </c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1"/>
      <c r="B20" s="18" t="s">
        <v>17</v>
      </c>
      <c r="C20" s="37" t="e">
        <f>((C18^7.45)/((C18^7.45)+(E18^7.45)))</f>
        <v>#N/A</v>
      </c>
      <c r="D20" s="32" t="e">
        <f>-(C13-D13)</f>
        <v>#N/A</v>
      </c>
      <c r="E20" s="37" t="e">
        <f>((E18^7.45)/((E18^7.45)+(C18^7.45)))</f>
        <v>#N/A</v>
      </c>
      <c r="F20" s="47" t="e">
        <f>-(D13-C13)</f>
        <v>#N/A</v>
      </c>
      <c r="G20" s="1"/>
      <c r="H20" s="18" t="s">
        <v>17</v>
      </c>
      <c r="I20" s="37">
        <f>((I18^7.45)/((I18^7.45)+(K18^7.45)))</f>
        <v>0.51745444482848812</v>
      </c>
      <c r="J20" s="32">
        <f>-(I13-J13)</f>
        <v>-0.6287051473317149</v>
      </c>
      <c r="K20" s="37">
        <f>((K18^7.45)/((K18^7.45)+(I18^7.45)))</f>
        <v>0.48254555517151188</v>
      </c>
      <c r="L20" s="47">
        <f>-(J13-I13)</f>
        <v>0.6287051473317149</v>
      </c>
      <c r="M20" s="1"/>
      <c r="N20" s="18" t="s">
        <v>17</v>
      </c>
      <c r="O20" s="37">
        <f>((O18^7.45)/((O18^7.45)+(Q18^7.45)))</f>
        <v>0.6589201406839601</v>
      </c>
      <c r="P20" s="32">
        <f>-(O13-P13)</f>
        <v>-5.9927785272453491</v>
      </c>
      <c r="Q20" s="37">
        <f>((Q18^7.45)/((Q18^7.45)+(O18^7.45)))</f>
        <v>0.34107985931604001</v>
      </c>
      <c r="R20" s="47">
        <f>-(P13-O13)</f>
        <v>5.9927785272453491</v>
      </c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"/>
      <c r="B21" s="18"/>
      <c r="C21" s="37"/>
      <c r="D21" s="1"/>
      <c r="E21" s="37"/>
      <c r="F21" s="17"/>
      <c r="G21" s="1"/>
      <c r="H21" s="18"/>
      <c r="I21" s="37"/>
      <c r="J21" s="1"/>
      <c r="K21" s="37"/>
      <c r="L21" s="17"/>
      <c r="M21" s="1"/>
      <c r="N21" s="18"/>
      <c r="O21" s="37"/>
      <c r="P21" s="1"/>
      <c r="Q21" s="37"/>
      <c r="R21" s="17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1"/>
      <c r="B22" s="18" t="s">
        <v>18</v>
      </c>
      <c r="C22" s="37">
        <f>110/(110+100)</f>
        <v>0.52380952380952384</v>
      </c>
      <c r="D22" s="1"/>
      <c r="E22" s="37">
        <f>110/(110+100)</f>
        <v>0.52380952380952384</v>
      </c>
      <c r="F22" s="17"/>
      <c r="G22" s="1"/>
      <c r="H22" s="18" t="s">
        <v>18</v>
      </c>
      <c r="I22" s="37">
        <f>110/(110+100)</f>
        <v>0.52380952380952384</v>
      </c>
      <c r="J22" s="1"/>
      <c r="K22" s="37">
        <f>110/(110+100)</f>
        <v>0.52380952380952384</v>
      </c>
      <c r="L22" s="17"/>
      <c r="M22" s="1"/>
      <c r="N22" s="18" t="s">
        <v>18</v>
      </c>
      <c r="O22" s="37">
        <f>110/(110+100)</f>
        <v>0.52380952380952384</v>
      </c>
      <c r="P22" s="1"/>
      <c r="Q22" s="37">
        <f>110/(110+100)</f>
        <v>0.52380952380952384</v>
      </c>
      <c r="R22" s="17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1"/>
      <c r="B23" s="18"/>
      <c r="C23" s="37"/>
      <c r="D23" s="1"/>
      <c r="E23" s="37"/>
      <c r="F23" s="17"/>
      <c r="G23" s="1"/>
      <c r="H23" s="18"/>
      <c r="I23" s="37"/>
      <c r="J23" s="1"/>
      <c r="K23" s="37"/>
      <c r="L23" s="17"/>
      <c r="M23" s="1"/>
      <c r="N23" s="18"/>
      <c r="O23" s="37"/>
      <c r="P23" s="1"/>
      <c r="Q23" s="37"/>
      <c r="R23" s="17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"/>
      <c r="B24" s="45" t="s">
        <v>19</v>
      </c>
      <c r="C24" s="48" t="e">
        <f>C20-C22</f>
        <v>#N/A</v>
      </c>
      <c r="D24" s="1"/>
      <c r="E24" s="48" t="e">
        <f>E20-E22</f>
        <v>#N/A</v>
      </c>
      <c r="F24" s="17"/>
      <c r="G24" s="1"/>
      <c r="H24" s="45" t="s">
        <v>19</v>
      </c>
      <c r="I24" s="48">
        <f>I20-I22</f>
        <v>-6.3550789810357111E-3</v>
      </c>
      <c r="J24" s="1"/>
      <c r="K24" s="48">
        <f>K20-K22</f>
        <v>-4.1263968638011961E-2</v>
      </c>
      <c r="L24" s="17"/>
      <c r="M24" s="1"/>
      <c r="N24" s="45" t="s">
        <v>19</v>
      </c>
      <c r="O24" s="48">
        <f>O20-O22</f>
        <v>0.13511061687443626</v>
      </c>
      <c r="P24" s="1"/>
      <c r="Q24" s="48">
        <f>Q20-Q22</f>
        <v>-0.18272966449348382</v>
      </c>
      <c r="R24" s="17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44"/>
      <c r="C25" s="37"/>
      <c r="D25" s="1"/>
      <c r="E25" s="37"/>
      <c r="F25" s="17"/>
      <c r="G25" s="1"/>
      <c r="H25" s="44"/>
      <c r="I25" s="37"/>
      <c r="J25" s="1"/>
      <c r="K25" s="37"/>
      <c r="L25" s="17"/>
      <c r="M25" s="1"/>
      <c r="N25" s="44"/>
      <c r="O25" s="37"/>
      <c r="P25" s="1"/>
      <c r="Q25" s="37"/>
      <c r="R25" s="17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45" t="s">
        <v>20</v>
      </c>
      <c r="C26" s="49" t="e">
        <f>VLOOKUP(C3,'[2]Kelly Sunday'!$C$2:$L$106,9,FALSE)</f>
        <v>#N/A</v>
      </c>
      <c r="D26" s="1"/>
      <c r="E26" s="49" t="e">
        <f>VLOOKUP(D3,'[2]Kelly Sunday'!$E$2:$L$106,8,FALSE)</f>
        <v>#N/A</v>
      </c>
      <c r="F26" s="17"/>
      <c r="G26" s="1"/>
      <c r="H26" s="45" t="s">
        <v>20</v>
      </c>
      <c r="I26" s="49">
        <f>VLOOKUP(I3,'[2]Kelly Sunday'!$C$2:$L$106,9,FALSE)</f>
        <v>-8.9706785847163264</v>
      </c>
      <c r="J26" s="1">
        <f>I26/1.16</f>
        <v>-7.7333436075140751</v>
      </c>
      <c r="K26" s="49" t="e">
        <f>VLOOKUP(J3,'[2]Kelly Sunday'!$E$2:$L$106,8,FALSE)</f>
        <v>#N/A</v>
      </c>
      <c r="L26" s="17"/>
      <c r="M26" s="1"/>
      <c r="N26" s="45" t="s">
        <v>20</v>
      </c>
      <c r="O26" s="49" t="e">
        <f>VLOOKUP(O3,'[2]Kelly Sunday'!$C$2:$L$106,9,FALSE)</f>
        <v>#N/A</v>
      </c>
      <c r="P26" s="1"/>
      <c r="Q26" s="49">
        <f>VLOOKUP(P3,'[2]Kelly Sunday'!$E$2:$L$106,8,FALSE)</f>
        <v>-11.735106688745491</v>
      </c>
      <c r="R26" s="17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44"/>
      <c r="C27" s="37"/>
      <c r="D27" s="1"/>
      <c r="E27" s="37"/>
      <c r="F27" s="17"/>
      <c r="G27" s="1"/>
      <c r="H27" s="44"/>
      <c r="I27" s="37"/>
      <c r="J27" s="1"/>
      <c r="K27" s="37"/>
      <c r="L27" s="17"/>
      <c r="M27" s="1"/>
      <c r="N27" s="44"/>
      <c r="O27" s="37"/>
      <c r="P27" s="1"/>
      <c r="Q27" s="37"/>
      <c r="R27" s="17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50" t="s">
        <v>21</v>
      </c>
      <c r="C28" s="37"/>
      <c r="D28" s="3" t="s">
        <v>14</v>
      </c>
      <c r="E28" s="37"/>
      <c r="F28" s="17"/>
      <c r="G28" s="1"/>
      <c r="H28" s="50" t="s">
        <v>21</v>
      </c>
      <c r="I28" s="37"/>
      <c r="J28" s="3" t="s">
        <v>14</v>
      </c>
      <c r="K28" s="37"/>
      <c r="L28" s="17"/>
      <c r="M28" s="1"/>
      <c r="N28" s="50" t="s">
        <v>21</v>
      </c>
      <c r="O28" s="37"/>
      <c r="P28" s="3" t="s">
        <v>14</v>
      </c>
      <c r="Q28" s="37"/>
      <c r="R28" s="17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44"/>
      <c r="C29" s="31" t="str">
        <f>C3</f>
        <v>Alabama</v>
      </c>
      <c r="D29" s="3">
        <v>158.5</v>
      </c>
      <c r="E29" s="31">
        <f>D3</f>
        <v>0</v>
      </c>
      <c r="F29" s="17" t="s">
        <v>22</v>
      </c>
      <c r="G29" s="1"/>
      <c r="H29" s="44"/>
      <c r="I29" s="31" t="str">
        <f>I3</f>
        <v>Maryland</v>
      </c>
      <c r="J29" s="3">
        <v>133</v>
      </c>
      <c r="K29" s="31" t="str">
        <f>J3</f>
        <v>West Virginia</v>
      </c>
      <c r="L29" s="17" t="s">
        <v>22</v>
      </c>
      <c r="M29" s="1"/>
      <c r="N29" s="44"/>
      <c r="O29" s="31" t="str">
        <f>O3</f>
        <v>San Diego St.</v>
      </c>
      <c r="P29" s="3">
        <v>143</v>
      </c>
      <c r="Q29" s="31" t="str">
        <f>P3</f>
        <v>Charleston</v>
      </c>
      <c r="R29" s="17" t="s">
        <v>22</v>
      </c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45" t="s">
        <v>23</v>
      </c>
      <c r="C30" s="46" t="e">
        <f>C13</f>
        <v>#N/A</v>
      </c>
      <c r="D30" s="1"/>
      <c r="E30" s="46" t="e">
        <f>D13</f>
        <v>#N/A</v>
      </c>
      <c r="F30" s="33" t="e">
        <f>E30+C30</f>
        <v>#N/A</v>
      </c>
      <c r="G30" s="1"/>
      <c r="H30" s="45" t="s">
        <v>23</v>
      </c>
      <c r="I30" s="46">
        <f>I13</f>
        <v>67.374411485783838</v>
      </c>
      <c r="J30" s="1"/>
      <c r="K30" s="46">
        <f>J13</f>
        <v>66.745706338452123</v>
      </c>
      <c r="L30" s="33">
        <f>K30+I30</f>
        <v>134.12011782423596</v>
      </c>
      <c r="M30" s="1"/>
      <c r="N30" s="45" t="s">
        <v>23</v>
      </c>
      <c r="O30" s="46">
        <f>O13</f>
        <v>70.841844228040372</v>
      </c>
      <c r="P30" s="1"/>
      <c r="Q30" s="46">
        <f>P13</f>
        <v>64.849065700795023</v>
      </c>
      <c r="R30" s="33">
        <f>Q30+O30</f>
        <v>135.6909099288354</v>
      </c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44"/>
      <c r="C31" s="46"/>
      <c r="D31" s="1"/>
      <c r="E31" s="46"/>
      <c r="F31" s="33"/>
      <c r="G31" s="1"/>
      <c r="H31" s="44"/>
      <c r="I31" s="46"/>
      <c r="J31" s="1"/>
      <c r="K31" s="46"/>
      <c r="L31" s="33"/>
      <c r="M31" s="1"/>
      <c r="N31" s="44"/>
      <c r="O31" s="46"/>
      <c r="P31" s="1"/>
      <c r="Q31" s="46"/>
      <c r="R31" s="33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44"/>
      <c r="C32" s="51" t="s">
        <v>24</v>
      </c>
      <c r="D32" s="3"/>
      <c r="E32" s="51" t="s">
        <v>25</v>
      </c>
      <c r="F32" s="33"/>
      <c r="G32" s="1"/>
      <c r="H32" s="44"/>
      <c r="I32" s="51" t="s">
        <v>24</v>
      </c>
      <c r="J32" s="3"/>
      <c r="K32" s="51" t="s">
        <v>25</v>
      </c>
      <c r="L32" s="33"/>
      <c r="M32" s="1"/>
      <c r="N32" s="44"/>
      <c r="O32" s="51" t="s">
        <v>24</v>
      </c>
      <c r="P32" s="3"/>
      <c r="Q32" s="51" t="s">
        <v>25</v>
      </c>
      <c r="R32" s="33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45" t="s">
        <v>26</v>
      </c>
      <c r="C33" s="37" t="e">
        <f>(F30^7.45)/((F30^7.45)+(D29^7.45))</f>
        <v>#N/A</v>
      </c>
      <c r="D33" s="1"/>
      <c r="E33" s="52" t="e">
        <f>(D29^7.45)/((D29^7.45)+(F30^7.45))</f>
        <v>#N/A</v>
      </c>
      <c r="F33" s="17"/>
      <c r="G33" s="1"/>
      <c r="H33" s="45" t="s">
        <v>26</v>
      </c>
      <c r="I33" s="37">
        <f>(L30^7.45)/((L30^7.45)+(J29^7.45))</f>
        <v>0.51561509679536532</v>
      </c>
      <c r="J33" s="1"/>
      <c r="K33" s="52">
        <f>(J29^7.45)/((J29^7.45)+(L30^7.45))</f>
        <v>0.48438490320463473</v>
      </c>
      <c r="L33" s="17"/>
      <c r="M33" s="1"/>
      <c r="N33" s="45" t="s">
        <v>26</v>
      </c>
      <c r="O33" s="37">
        <f>(R30^7.45)/((R30^7.45)+(P29^7.45))</f>
        <v>0.40350917385798446</v>
      </c>
      <c r="P33" s="1"/>
      <c r="Q33" s="52">
        <f>(P29^7.45)/((P29^7.45)+(R30^7.45))</f>
        <v>0.59649082614201554</v>
      </c>
      <c r="R33" s="17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44"/>
      <c r="C34" s="37"/>
      <c r="D34" s="37"/>
      <c r="E34" s="37"/>
      <c r="F34" s="17"/>
      <c r="G34" s="1"/>
      <c r="H34" s="44"/>
      <c r="I34" s="37"/>
      <c r="J34" s="37"/>
      <c r="K34" s="37"/>
      <c r="L34" s="17"/>
      <c r="M34" s="1"/>
      <c r="N34" s="44"/>
      <c r="O34" s="37"/>
      <c r="P34" s="37"/>
      <c r="Q34" s="37"/>
      <c r="R34" s="17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8" t="s">
        <v>18</v>
      </c>
      <c r="C35" s="37">
        <f>110/(110+100)</f>
        <v>0.52380952380952384</v>
      </c>
      <c r="D35" s="37"/>
      <c r="E35" s="37">
        <f>110/(110+100)</f>
        <v>0.52380952380952384</v>
      </c>
      <c r="F35" s="17"/>
      <c r="G35" s="1"/>
      <c r="H35" s="18" t="s">
        <v>18</v>
      </c>
      <c r="I35" s="37">
        <f>110/(110+100)</f>
        <v>0.52380952380952384</v>
      </c>
      <c r="J35" s="37"/>
      <c r="K35" s="37">
        <f>110/(110+100)</f>
        <v>0.52380952380952384</v>
      </c>
      <c r="L35" s="17"/>
      <c r="M35" s="1"/>
      <c r="N35" s="18" t="s">
        <v>18</v>
      </c>
      <c r="O35" s="37">
        <f>110/(110+100)</f>
        <v>0.52380952380952384</v>
      </c>
      <c r="P35" s="37"/>
      <c r="Q35" s="37">
        <f>110/(110+100)</f>
        <v>0.52380952380952384</v>
      </c>
      <c r="R35" s="17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44"/>
      <c r="C36" s="37"/>
      <c r="D36" s="37"/>
      <c r="E36" s="37"/>
      <c r="F36" s="17"/>
      <c r="G36" s="1"/>
      <c r="H36" s="44"/>
      <c r="I36" s="37"/>
      <c r="J36" s="37"/>
      <c r="K36" s="37"/>
      <c r="L36" s="17"/>
      <c r="M36" s="1"/>
      <c r="N36" s="44"/>
      <c r="O36" s="37"/>
      <c r="P36" s="37"/>
      <c r="Q36" s="37"/>
      <c r="R36" s="17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45" t="s">
        <v>19</v>
      </c>
      <c r="C37" s="48" t="e">
        <f>C33-C35</f>
        <v>#N/A</v>
      </c>
      <c r="D37" s="1"/>
      <c r="E37" s="48" t="e">
        <f>E33-E35</f>
        <v>#N/A</v>
      </c>
      <c r="F37" s="17"/>
      <c r="G37" s="1"/>
      <c r="H37" s="45" t="s">
        <v>19</v>
      </c>
      <c r="I37" s="48">
        <f>I33-I35</f>
        <v>-8.1944270141585118E-3</v>
      </c>
      <c r="J37" s="1"/>
      <c r="K37" s="48">
        <f>K33-K35</f>
        <v>-3.9424620604889105E-2</v>
      </c>
      <c r="L37" s="17"/>
      <c r="M37" s="1"/>
      <c r="N37" s="45" t="s">
        <v>19</v>
      </c>
      <c r="O37" s="48">
        <f>O33-O35</f>
        <v>-0.12030034995153938</v>
      </c>
      <c r="P37" s="1"/>
      <c r="Q37" s="48">
        <f>Q33-Q35</f>
        <v>7.2681302332491704E-2</v>
      </c>
      <c r="R37" s="17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44"/>
      <c r="C38" s="37"/>
      <c r="D38" s="1"/>
      <c r="E38" s="37"/>
      <c r="F38" s="17"/>
      <c r="G38" s="1"/>
      <c r="H38" s="44"/>
      <c r="I38" s="37"/>
      <c r="J38" s="1"/>
      <c r="K38" s="37"/>
      <c r="L38" s="17"/>
      <c r="M38" s="1"/>
      <c r="N38" s="44"/>
      <c r="O38" s="37"/>
      <c r="P38" s="1"/>
      <c r="Q38" s="37"/>
      <c r="R38" s="17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45" t="s">
        <v>20</v>
      </c>
      <c r="C39" s="49" t="e">
        <f>VLOOKUP(C3,'[2]Kelly Sunday O-U'!$C$2:$L$106,9,FALSE)</f>
        <v>#N/A</v>
      </c>
      <c r="D39" s="1"/>
      <c r="E39" s="49" t="e">
        <f>VLOOKUP(C3,'[2]Kelly Sunday O-U'!$C$2:$L$106,10,FALSE)</f>
        <v>#N/A</v>
      </c>
      <c r="F39" s="17"/>
      <c r="G39" s="1"/>
      <c r="H39" s="45" t="s">
        <v>20</v>
      </c>
      <c r="I39" s="49">
        <f>VLOOKUP(I3,'[2]Kelly Sunday O-U'!$C$2:$L$106,9,FALSE)</f>
        <v>-1.449593872273699</v>
      </c>
      <c r="J39" s="53">
        <f>I39/5</f>
        <v>-0.28991877445473979</v>
      </c>
      <c r="K39" s="49">
        <f>VLOOKUP(I3,'[2]Kelly Sunday O-U'!$C$2:$L$106,10,FALSE)</f>
        <v>-5.967988545308744</v>
      </c>
      <c r="L39" s="54">
        <f>K39/1.25</f>
        <v>-4.7743908362469956</v>
      </c>
      <c r="M39" s="1"/>
      <c r="N39" s="45" t="s">
        <v>20</v>
      </c>
      <c r="O39" s="49" t="e">
        <f>VLOOKUP(O3,'[2]Kelly Sunday O-U'!$C$2:$L$106,9,FALSE)</f>
        <v>#N/A</v>
      </c>
      <c r="P39" s="1"/>
      <c r="Q39" s="49" t="e">
        <f>VLOOKUP(O3,'[2]Kelly Sunday O-U'!$C$2:$L$106,10,FALSE)</f>
        <v>#N/A</v>
      </c>
      <c r="R39" s="17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55"/>
      <c r="C40" s="56"/>
      <c r="D40" s="57"/>
      <c r="E40" s="56"/>
      <c r="F40" s="58"/>
      <c r="G40" s="1"/>
      <c r="H40" s="55"/>
      <c r="I40" s="56"/>
      <c r="J40" s="57"/>
      <c r="K40" s="56"/>
      <c r="L40" s="58"/>
      <c r="M40" s="1"/>
      <c r="N40" s="55"/>
      <c r="O40" s="56"/>
      <c r="P40" s="57"/>
      <c r="Q40" s="56"/>
      <c r="R40" s="58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59"/>
      <c r="C41" s="37"/>
      <c r="D41" s="1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28"/>
      <c r="C42" s="30"/>
      <c r="D42" s="30"/>
      <c r="E42" s="30"/>
      <c r="F42" s="29"/>
      <c r="G42" s="1"/>
      <c r="H42" s="28"/>
      <c r="I42" s="30"/>
      <c r="J42" s="30"/>
      <c r="K42" s="30"/>
      <c r="L42" s="29"/>
      <c r="M42" s="1"/>
      <c r="N42" s="28"/>
      <c r="O42" s="30"/>
      <c r="P42" s="30"/>
      <c r="Q42" s="30"/>
      <c r="R42" s="29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8"/>
      <c r="C43" s="31" t="str">
        <f>'NCAA Tournament Bracket'!C14</f>
        <v>Virginia</v>
      </c>
      <c r="D43" s="31" t="str">
        <f>'NCAA Tournament Bracket'!C16</f>
        <v>Furman</v>
      </c>
      <c r="E43" s="1"/>
      <c r="F43" s="17"/>
      <c r="G43" s="34"/>
      <c r="H43" s="18"/>
      <c r="I43" s="31" t="str">
        <f>'NCAA Tournament Bracket'!C18</f>
        <v>Creighton</v>
      </c>
      <c r="J43" s="31" t="str">
        <f>'NCAA Tournament Bracket'!C20</f>
        <v>N.C. State</v>
      </c>
      <c r="K43" s="1"/>
      <c r="L43" s="17"/>
      <c r="M43" s="1"/>
      <c r="N43" s="18"/>
      <c r="O43" s="31" t="str">
        <f>'NCAA Tournament Bracket'!C22</f>
        <v>Baylor</v>
      </c>
      <c r="P43" s="31" t="str">
        <f>'NCAA Tournament Bracket'!C24</f>
        <v>UC Santa Barbara</v>
      </c>
      <c r="Q43" s="1"/>
      <c r="R43" s="17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8" t="s">
        <v>6</v>
      </c>
      <c r="C44" s="32">
        <f>VLOOKUP(C43,[1]Stats!$B$2:$I$363,5,FALSE)-(VLOOKUP(C43,[1]Stats!$B$2:$I$363,8,FALSE)/2)</f>
        <v>111.2775</v>
      </c>
      <c r="D44" s="32">
        <f>VLOOKUP(D43,[1]Stats!$B$2:$I$363,5,FALSE)-(VLOOKUP(D43,[1]Stats!$B$2:$I$363,8,FALSE)/2)</f>
        <v>114.3</v>
      </c>
      <c r="E44" s="1"/>
      <c r="F44" s="33"/>
      <c r="G44" s="34"/>
      <c r="H44" s="18" t="s">
        <v>6</v>
      </c>
      <c r="I44" s="32">
        <f>VLOOKUP(I43,[1]Stats!$B$2:$I$363,5,FALSE)-(VLOOKUP(I43,[1]Stats!$B$2:$I$363,8,FALSE)/2)</f>
        <v>114.73700000000001</v>
      </c>
      <c r="J44" s="32">
        <f>VLOOKUP(J43,[1]Stats!$B$2:$I$363,5,FALSE)-(VLOOKUP(J43,[1]Stats!$B$2:$I$363,8,FALSE)/2)</f>
        <v>113.985</v>
      </c>
      <c r="K44" s="1"/>
      <c r="L44" s="33"/>
      <c r="M44" s="1"/>
      <c r="N44" s="18" t="s">
        <v>6</v>
      </c>
      <c r="O44" s="32">
        <f>VLOOKUP(O43,[1]Stats!$B$2:$I$363,5,FALSE)-(VLOOKUP(O43,[1]Stats!$B$2:$I$363,8,FALSE)/2)</f>
        <v>121.884</v>
      </c>
      <c r="P44" s="32">
        <f>VLOOKUP(P43,[1]Stats!$B$2:$I$363,5,FALSE)-(VLOOKUP(P43,[1]Stats!$B$2:$I$363,8,FALSE)/2)</f>
        <v>111.37150000000001</v>
      </c>
      <c r="Q44" s="1"/>
      <c r="R44" s="33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8" t="s">
        <v>7</v>
      </c>
      <c r="C45" s="32">
        <f>VLOOKUP(C43,[1]Stats!$B$2:$I$363,6,FALSE)-(VLOOKUP(C43,[2]Stats!$B$2:$I$364,8,FALSE)/2)</f>
        <v>94.790499999999994</v>
      </c>
      <c r="D45" s="32">
        <f>VLOOKUP(D43,[1]Stats!$B$2:$I$363,6,FALSE)-(VLOOKUP(D43,[2]Stats!$B$2:$I$364,8,FALSE)/2)</f>
        <v>105.93600000000001</v>
      </c>
      <c r="E45" s="1"/>
      <c r="F45" s="35"/>
      <c r="G45" s="34"/>
      <c r="H45" s="18" t="s">
        <v>7</v>
      </c>
      <c r="I45" s="32">
        <f>VLOOKUP(I43,[1]Stats!$B$2:$I$363,6,FALSE)-(VLOOKUP(I43,[2]Stats!$B$2:$I$364,8,FALSE)/2)</f>
        <v>93.954999999999998</v>
      </c>
      <c r="J45" s="32">
        <f>VLOOKUP(J43,[1]Stats!$B$2:$I$363,6,FALSE)-(VLOOKUP(J43,[2]Stats!$B$2:$I$364,8,FALSE)/2)</f>
        <v>100.738</v>
      </c>
      <c r="K45" s="1"/>
      <c r="L45" s="35"/>
      <c r="M45" s="1"/>
      <c r="N45" s="18" t="s">
        <v>7</v>
      </c>
      <c r="O45" s="32">
        <f>VLOOKUP(O43,[1]Stats!$B$2:$I$363,6,FALSE)-(VLOOKUP(O43,[2]Stats!$B$2:$I$364,8,FALSE)/2)</f>
        <v>101.8905</v>
      </c>
      <c r="P45" s="32">
        <f>VLOOKUP(P43,[1]Stats!$B$2:$I$363,6,FALSE)-(VLOOKUP(P43,[2]Stats!$B$2:$I$364,8,FALSE)/2)</f>
        <v>104.842</v>
      </c>
      <c r="Q45" s="1"/>
      <c r="R45" s="35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8"/>
      <c r="C46" s="3"/>
      <c r="D46" s="3"/>
      <c r="E46" s="1"/>
      <c r="F46" s="11"/>
      <c r="G46" s="1"/>
      <c r="H46" s="18"/>
      <c r="I46" s="3"/>
      <c r="J46" s="3"/>
      <c r="K46" s="1"/>
      <c r="L46" s="11"/>
      <c r="M46" s="1"/>
      <c r="N46" s="18"/>
      <c r="O46" s="3"/>
      <c r="P46" s="3"/>
      <c r="Q46" s="1"/>
      <c r="R46" s="1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8" t="s">
        <v>8</v>
      </c>
      <c r="C47" s="32">
        <f>(C44*D45)/[1]Stats!$F$365</f>
        <v>105.9621864269663</v>
      </c>
      <c r="D47" s="32">
        <f>(D44*C45)/[1]Stats!$F$365</f>
        <v>97.389250786516854</v>
      </c>
      <c r="E47" s="1"/>
      <c r="F47" s="11"/>
      <c r="G47" s="1"/>
      <c r="H47" s="18" t="s">
        <v>8</v>
      </c>
      <c r="I47" s="32">
        <f>(I44*J45)/[1]Stats!$F$365</f>
        <v>103.89551376179776</v>
      </c>
      <c r="J47" s="32">
        <f>(J44*I45)/[1]Stats!$F$365</f>
        <v>96.264815056179771</v>
      </c>
      <c r="K47" s="1"/>
      <c r="L47" s="11"/>
      <c r="M47" s="1"/>
      <c r="N47" s="18" t="s">
        <v>8</v>
      </c>
      <c r="O47" s="32">
        <f>(O44*P45)/[1]Stats!$F$365</f>
        <v>114.8634816</v>
      </c>
      <c r="P47" s="32">
        <f>(P44*O45)/[1]Stats!$F$365</f>
        <v>102.00177816404496</v>
      </c>
      <c r="Q47" s="1"/>
      <c r="R47" s="1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8"/>
      <c r="C48" s="36"/>
      <c r="D48" s="36"/>
      <c r="E48" s="1"/>
      <c r="F48" s="11"/>
      <c r="G48" s="1"/>
      <c r="H48" s="18"/>
      <c r="I48" s="36"/>
      <c r="J48" s="36"/>
      <c r="K48" s="1"/>
      <c r="L48" s="11"/>
      <c r="M48" s="1"/>
      <c r="N48" s="18"/>
      <c r="O48" s="36"/>
      <c r="P48" s="36"/>
      <c r="Q48" s="1"/>
      <c r="R48" s="1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8" t="s">
        <v>9</v>
      </c>
      <c r="C49" s="32">
        <f>VLOOKUP(C43,[2]Stats!$B$2:$H$364,7,FALSE)</f>
        <v>59.2</v>
      </c>
      <c r="D49" s="32">
        <f>VLOOKUP(D43,[2]Stats!$B$2:$H$364,7,FALSE)</f>
        <v>64.8</v>
      </c>
      <c r="E49" s="37"/>
      <c r="F49" s="38"/>
      <c r="G49" s="1"/>
      <c r="H49" s="18" t="s">
        <v>9</v>
      </c>
      <c r="I49" s="32">
        <f>VLOOKUP(I43,[2]Stats!$B$2:$H$364,7,FALSE)</f>
        <v>66.900000000000006</v>
      </c>
      <c r="J49" s="32">
        <f>VLOOKUP(J43,[2]Stats!$B$2:$H$364,7,FALSE)</f>
        <v>67</v>
      </c>
      <c r="K49" s="37"/>
      <c r="L49" s="38"/>
      <c r="M49" s="1"/>
      <c r="N49" s="18" t="s">
        <v>9</v>
      </c>
      <c r="O49" s="32">
        <f>VLOOKUP(O43,[2]Stats!$B$2:$H$364,7,FALSE)</f>
        <v>67.2</v>
      </c>
      <c r="P49" s="32">
        <f>VLOOKUP(P43,[2]Stats!$B$2:$H$364,7,FALSE)</f>
        <v>65.5</v>
      </c>
      <c r="Q49" s="37"/>
      <c r="R49" s="38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8" t="s">
        <v>10</v>
      </c>
      <c r="C50" s="39">
        <f>C49/[1]Stats!$H$364</f>
        <v>0.87058823529411766</v>
      </c>
      <c r="D50" s="39">
        <f>D49/[1]Stats!$H$364</f>
        <v>0.95294117647058818</v>
      </c>
      <c r="E50" s="37"/>
      <c r="F50" s="38"/>
      <c r="G50" s="1"/>
      <c r="H50" s="18" t="s">
        <v>10</v>
      </c>
      <c r="I50" s="39">
        <f>I49/[1]Stats!$H$364</f>
        <v>0.98382352941176476</v>
      </c>
      <c r="J50" s="39">
        <f>J49/[1]Stats!$H$364</f>
        <v>0.98529411764705888</v>
      </c>
      <c r="K50" s="37"/>
      <c r="L50" s="38"/>
      <c r="M50" s="1"/>
      <c r="N50" s="18" t="s">
        <v>10</v>
      </c>
      <c r="O50" s="39">
        <f>O49/[1]Stats!$H$364</f>
        <v>0.9882352941176471</v>
      </c>
      <c r="P50" s="39">
        <f>P49/[1]Stats!$H$364</f>
        <v>0.96323529411764708</v>
      </c>
      <c r="Q50" s="37"/>
      <c r="R50" s="38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8" t="s">
        <v>11</v>
      </c>
      <c r="C51" s="79">
        <f>(((C50*D50)*[1]Stats!$H$364))</f>
        <v>56.414117647058816</v>
      </c>
      <c r="D51" s="75"/>
      <c r="E51" s="37"/>
      <c r="F51" s="38"/>
      <c r="G51" s="1"/>
      <c r="H51" s="18" t="s">
        <v>11</v>
      </c>
      <c r="I51" s="79">
        <f>(((I50*J50)*[1]Stats!$H$364))</f>
        <v>65.91617647058824</v>
      </c>
      <c r="J51" s="75"/>
      <c r="K51" s="37"/>
      <c r="L51" s="38"/>
      <c r="M51" s="1"/>
      <c r="N51" s="18" t="s">
        <v>11</v>
      </c>
      <c r="O51" s="79">
        <f>(((O50*P50)*[1]Stats!$H$364))</f>
        <v>64.729411764705887</v>
      </c>
      <c r="P51" s="75"/>
      <c r="Q51" s="37"/>
      <c r="R51" s="38"/>
      <c r="S51" s="1"/>
      <c r="T51" s="1"/>
      <c r="U51" s="1"/>
      <c r="V51" s="1"/>
      <c r="W51" s="1"/>
      <c r="X51" s="1"/>
      <c r="Y51" s="1"/>
      <c r="Z51" s="1"/>
    </row>
    <row r="52" spans="1:26" ht="13.5" customHeight="1" thickBot="1" x14ac:dyDescent="0.25">
      <c r="A52" s="1"/>
      <c r="B52" s="18"/>
      <c r="C52" s="40"/>
      <c r="D52" s="40"/>
      <c r="E52" s="37"/>
      <c r="F52" s="38"/>
      <c r="G52" s="1"/>
      <c r="H52" s="18"/>
      <c r="I52" s="40"/>
      <c r="J52" s="40"/>
      <c r="K52" s="37"/>
      <c r="L52" s="38"/>
      <c r="M52" s="1"/>
      <c r="N52" s="18"/>
      <c r="O52" s="40"/>
      <c r="P52" s="40"/>
      <c r="Q52" s="37"/>
      <c r="R52" s="38"/>
      <c r="S52" s="1"/>
      <c r="T52" s="1"/>
      <c r="U52" s="1"/>
      <c r="V52" s="1"/>
      <c r="W52" s="1"/>
      <c r="X52" s="1"/>
      <c r="Y52" s="1"/>
      <c r="Z52" s="1"/>
    </row>
    <row r="53" spans="1:26" ht="13.5" customHeight="1" thickBot="1" x14ac:dyDescent="0.25">
      <c r="A53" s="1"/>
      <c r="B53" s="18" t="s">
        <v>12</v>
      </c>
      <c r="C53" s="41">
        <f>C47*(C51/100)-(C54/2)+(D54/2)</f>
        <v>59.448768766517361</v>
      </c>
      <c r="D53" s="41">
        <f>D47*(C51/100)-(D54/2)+(C54/2)</f>
        <v>55.270150260081962</v>
      </c>
      <c r="E53" s="1"/>
      <c r="F53" s="17"/>
      <c r="G53" s="1"/>
      <c r="H53" s="18" t="s">
        <v>12</v>
      </c>
      <c r="I53" s="41">
        <f>I47*(I51/100)-(I54/2)+(J54/2)</f>
        <v>68.483950196250902</v>
      </c>
      <c r="J53" s="41">
        <f>J47*(I51/100)-(J54/2)+(I54/2)</f>
        <v>63.454085371516854</v>
      </c>
      <c r="K53" s="1"/>
      <c r="L53" s="17"/>
      <c r="M53" s="1"/>
      <c r="N53" s="18" t="s">
        <v>12</v>
      </c>
      <c r="O53" s="41">
        <f>O47*(O51/100)-(O54/2)+(P54/2)</f>
        <v>74.350455972141191</v>
      </c>
      <c r="P53" s="41">
        <f>P47*(O51/100)-(P54/2)+(O54/2)</f>
        <v>66.025150995126523</v>
      </c>
      <c r="Q53" s="1"/>
      <c r="R53" s="17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8"/>
      <c r="C54" s="42">
        <f>VLOOKUP(C43,[1]Sheet14!$C$2:$D$358,2,FALSE)</f>
        <v>0.65772749157438626</v>
      </c>
      <c r="D54" s="42">
        <f>VLOOKUP(D43,[1]Sheet14!$C$2:$D$358,2,FALSE)</f>
        <v>0</v>
      </c>
      <c r="E54" s="1"/>
      <c r="F54" s="17"/>
      <c r="G54" s="1"/>
      <c r="H54" s="18"/>
      <c r="I54" s="42">
        <f>VLOOKUP(I43,[1]Sheet14!$C$2:$D$358,2,FALSE)</f>
        <v>0</v>
      </c>
      <c r="J54" s="42">
        <f>VLOOKUP(J43,[1]Sheet14!$C$2:$D$358,2,FALSE)</f>
        <v>0</v>
      </c>
      <c r="K54" s="1"/>
      <c r="L54" s="17"/>
      <c r="M54" s="1"/>
      <c r="N54" s="18"/>
      <c r="O54" s="42">
        <f>VLOOKUP(O43,[1]Sheet14!$C$2:$D$358,2,FALSE)</f>
        <v>0</v>
      </c>
      <c r="P54" s="42">
        <f>VLOOKUP(P43,[1]Sheet14!$C$2:$D$358,2,FALSE)</f>
        <v>0</v>
      </c>
      <c r="Q54" s="1"/>
      <c r="R54" s="17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8"/>
      <c r="C55" s="32"/>
      <c r="D55" s="32"/>
      <c r="E55" s="1"/>
      <c r="F55" s="17"/>
      <c r="G55" s="1"/>
      <c r="H55" s="18"/>
      <c r="I55" s="32"/>
      <c r="J55" s="32"/>
      <c r="K55" s="1"/>
      <c r="L55" s="17"/>
      <c r="M55" s="1"/>
      <c r="N55" s="18"/>
      <c r="O55" s="32"/>
      <c r="P55" s="32"/>
      <c r="Q55" s="1"/>
      <c r="R55" s="17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43" t="s">
        <v>13</v>
      </c>
      <c r="C56" s="1"/>
      <c r="D56" s="3" t="s">
        <v>14</v>
      </c>
      <c r="E56" s="3"/>
      <c r="F56" s="11" t="s">
        <v>14</v>
      </c>
      <c r="G56" s="1"/>
      <c r="H56" s="43" t="s">
        <v>13</v>
      </c>
      <c r="I56" s="1"/>
      <c r="J56" s="3" t="s">
        <v>14</v>
      </c>
      <c r="K56" s="3"/>
      <c r="L56" s="11" t="s">
        <v>14</v>
      </c>
      <c r="M56" s="1"/>
      <c r="N56" s="43" t="s">
        <v>13</v>
      </c>
      <c r="O56" s="1"/>
      <c r="P56" s="3" t="s">
        <v>14</v>
      </c>
      <c r="Q56" s="3"/>
      <c r="R56" s="11" t="s">
        <v>14</v>
      </c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44"/>
      <c r="C57" s="31" t="str">
        <f>C43</f>
        <v>Virginia</v>
      </c>
      <c r="D57" s="3"/>
      <c r="E57" s="31" t="str">
        <f>D43</f>
        <v>Furman</v>
      </c>
      <c r="F57" s="11"/>
      <c r="G57" s="1"/>
      <c r="H57" s="44"/>
      <c r="I57" s="31" t="str">
        <f>I43</f>
        <v>Creighton</v>
      </c>
      <c r="J57" s="3"/>
      <c r="K57" s="31" t="str">
        <f>J43</f>
        <v>N.C. State</v>
      </c>
      <c r="L57" s="11"/>
      <c r="M57" s="1"/>
      <c r="N57" s="44"/>
      <c r="O57" s="31" t="str">
        <f>O43</f>
        <v>Baylor</v>
      </c>
      <c r="P57" s="3"/>
      <c r="Q57" s="31" t="str">
        <f>P43</f>
        <v>UC Santa Barbara</v>
      </c>
      <c r="R57" s="1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45" t="s">
        <v>15</v>
      </c>
      <c r="C58" s="46">
        <f>IF(D57&gt;0,C53+D57,C53)</f>
        <v>59.448768766517361</v>
      </c>
      <c r="D58" s="1"/>
      <c r="E58" s="46">
        <f>IF(F57&gt;0,D53+F57,D53)</f>
        <v>55.270150260081962</v>
      </c>
      <c r="F58" s="17"/>
      <c r="G58" s="1"/>
      <c r="H58" s="45" t="s">
        <v>15</v>
      </c>
      <c r="I58" s="46">
        <f>IF(J57&gt;0,I53+J57,I53)</f>
        <v>68.483950196250902</v>
      </c>
      <c r="J58" s="1"/>
      <c r="K58" s="46">
        <f>IF(L57&gt;0,J53+L57,J53)</f>
        <v>63.454085371516854</v>
      </c>
      <c r="L58" s="17"/>
      <c r="M58" s="1"/>
      <c r="N58" s="45" t="s">
        <v>15</v>
      </c>
      <c r="O58" s="46">
        <f>IF(P57&gt;0,O53+P57,O53)</f>
        <v>74.350455972141191</v>
      </c>
      <c r="P58" s="1"/>
      <c r="Q58" s="46">
        <f>IF(R57&gt;0,P53+R57,P53)</f>
        <v>66.025150995126523</v>
      </c>
      <c r="R58" s="17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44"/>
      <c r="C59" s="37"/>
      <c r="D59" s="3" t="s">
        <v>16</v>
      </c>
      <c r="E59" s="37"/>
      <c r="F59" s="11" t="s">
        <v>16</v>
      </c>
      <c r="G59" s="1"/>
      <c r="H59" s="44"/>
      <c r="I59" s="37"/>
      <c r="J59" s="3" t="s">
        <v>16</v>
      </c>
      <c r="K59" s="37"/>
      <c r="L59" s="11" t="s">
        <v>16</v>
      </c>
      <c r="M59" s="1"/>
      <c r="N59" s="44"/>
      <c r="O59" s="37"/>
      <c r="P59" s="3" t="s">
        <v>16</v>
      </c>
      <c r="Q59" s="37"/>
      <c r="R59" s="11" t="s">
        <v>16</v>
      </c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8" t="s">
        <v>17</v>
      </c>
      <c r="C60" s="37">
        <f>((C58^7.45)/((C58^7.45)+(E58^7.45)))</f>
        <v>0.63250312910934292</v>
      </c>
      <c r="D60" s="32">
        <f>-(C53-D53)</f>
        <v>-4.1786185064353987</v>
      </c>
      <c r="E60" s="37">
        <f>((E58^7.45)/((E58^7.45)+(C58^7.45)))</f>
        <v>0.36749687089065713</v>
      </c>
      <c r="F60" s="47">
        <f>-(D53-C53)</f>
        <v>4.1786185064353987</v>
      </c>
      <c r="G60" s="1"/>
      <c r="H60" s="18" t="s">
        <v>17</v>
      </c>
      <c r="I60" s="37">
        <f>((I58^7.45)/((I58^7.45)+(K58^7.45)))</f>
        <v>0.63837246000300218</v>
      </c>
      <c r="J60" s="32">
        <f>-(I53-J53)</f>
        <v>-5.0298648247340481</v>
      </c>
      <c r="K60" s="37">
        <f>((K58^7.45)/((K58^7.45)+(I58^7.45)))</f>
        <v>0.36162753999699793</v>
      </c>
      <c r="L60" s="47">
        <f>-(J53-I53)</f>
        <v>5.0298648247340481</v>
      </c>
      <c r="M60" s="1"/>
      <c r="N60" s="18" t="s">
        <v>17</v>
      </c>
      <c r="O60" s="37">
        <f>((O58^7.45)/((O58^7.45)+(Q58^7.45)))</f>
        <v>0.70779890023446013</v>
      </c>
      <c r="P60" s="32">
        <f>-(O53-P53)</f>
        <v>-8.3253049770146674</v>
      </c>
      <c r="Q60" s="37">
        <f>((Q58^7.45)/((Q58^7.45)+(O58^7.45)))</f>
        <v>0.29220109976553993</v>
      </c>
      <c r="R60" s="47">
        <f>-(P53-O53)</f>
        <v>8.3253049770146674</v>
      </c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8"/>
      <c r="C61" s="37"/>
      <c r="D61" s="1"/>
      <c r="E61" s="37"/>
      <c r="F61" s="17"/>
      <c r="G61" s="1"/>
      <c r="H61" s="18"/>
      <c r="I61" s="37"/>
      <c r="J61" s="1"/>
      <c r="K61" s="37"/>
      <c r="L61" s="17"/>
      <c r="M61" s="1"/>
      <c r="N61" s="18"/>
      <c r="O61" s="37"/>
      <c r="P61" s="1"/>
      <c r="Q61" s="37"/>
      <c r="R61" s="17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8" t="s">
        <v>18</v>
      </c>
      <c r="C62" s="37">
        <f>110/(110+100)</f>
        <v>0.52380952380952384</v>
      </c>
      <c r="D62" s="1"/>
      <c r="E62" s="37">
        <f>110/(110+100)</f>
        <v>0.52380952380952384</v>
      </c>
      <c r="F62" s="17"/>
      <c r="G62" s="1"/>
      <c r="H62" s="18" t="s">
        <v>18</v>
      </c>
      <c r="I62" s="37">
        <f>110/(110+100)</f>
        <v>0.52380952380952384</v>
      </c>
      <c r="J62" s="1"/>
      <c r="K62" s="37">
        <f>110/(110+100)</f>
        <v>0.52380952380952384</v>
      </c>
      <c r="L62" s="17"/>
      <c r="M62" s="1"/>
      <c r="N62" s="18" t="s">
        <v>18</v>
      </c>
      <c r="O62" s="37">
        <f>110/(110+100)</f>
        <v>0.52380952380952384</v>
      </c>
      <c r="P62" s="1"/>
      <c r="Q62" s="37">
        <f>110/(110+100)</f>
        <v>0.52380952380952384</v>
      </c>
      <c r="R62" s="17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8"/>
      <c r="C63" s="37"/>
      <c r="D63" s="1"/>
      <c r="E63" s="37"/>
      <c r="F63" s="17"/>
      <c r="G63" s="1"/>
      <c r="H63" s="18"/>
      <c r="I63" s="37"/>
      <c r="J63" s="1"/>
      <c r="K63" s="37"/>
      <c r="L63" s="17"/>
      <c r="M63" s="1"/>
      <c r="N63" s="18"/>
      <c r="O63" s="37"/>
      <c r="P63" s="1"/>
      <c r="Q63" s="37"/>
      <c r="R63" s="17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45" t="s">
        <v>19</v>
      </c>
      <c r="C64" s="48">
        <f>C60-C62</f>
        <v>0.10869360529981908</v>
      </c>
      <c r="D64" s="1"/>
      <c r="E64" s="48">
        <f>E60-E62</f>
        <v>-0.1563126529188667</v>
      </c>
      <c r="F64" s="17"/>
      <c r="G64" s="1"/>
      <c r="H64" s="45" t="s">
        <v>19</v>
      </c>
      <c r="I64" s="48">
        <f>I60-I62</f>
        <v>0.11456293619347835</v>
      </c>
      <c r="J64" s="1"/>
      <c r="K64" s="48">
        <f>K60-K62</f>
        <v>-0.16218198381252591</v>
      </c>
      <c r="L64" s="17"/>
      <c r="M64" s="1"/>
      <c r="N64" s="45" t="s">
        <v>19</v>
      </c>
      <c r="O64" s="48">
        <f>O60-O62</f>
        <v>0.18398937642493629</v>
      </c>
      <c r="P64" s="1"/>
      <c r="Q64" s="48">
        <f>Q60-Q62</f>
        <v>-0.23160842404398391</v>
      </c>
      <c r="R64" s="17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44"/>
      <c r="C65" s="37"/>
      <c r="D65" s="1"/>
      <c r="E65" s="37"/>
      <c r="F65" s="17"/>
      <c r="G65" s="1"/>
      <c r="H65" s="44"/>
      <c r="I65" s="37"/>
      <c r="J65" s="1"/>
      <c r="K65" s="37"/>
      <c r="L65" s="17"/>
      <c r="M65" s="1"/>
      <c r="N65" s="44"/>
      <c r="O65" s="37"/>
      <c r="P65" s="1"/>
      <c r="Q65" s="37"/>
      <c r="R65" s="17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45" t="s">
        <v>20</v>
      </c>
      <c r="C66" s="49" t="e">
        <f>VLOOKUP(C43,'[2]Kelly Sunday'!$C$2:$L$106,9,FALSE)</f>
        <v>#N/A</v>
      </c>
      <c r="D66" s="1"/>
      <c r="E66" s="49" t="e">
        <f>VLOOKUP(D43,'[2]Kelly Sunday'!$E$2:$L$106,8,FALSE)</f>
        <v>#N/A</v>
      </c>
      <c r="F66" s="54"/>
      <c r="G66" s="1"/>
      <c r="H66" s="45" t="s">
        <v>20</v>
      </c>
      <c r="I66" s="49" t="e">
        <f>VLOOKUP(I43,'[2]Kelly Sunday'!$C$2:$L$106,9,FALSE)</f>
        <v>#N/A</v>
      </c>
      <c r="J66" s="1" t="e">
        <f>I66/1.75</f>
        <v>#N/A</v>
      </c>
      <c r="K66" s="49" t="e">
        <f>VLOOKUP(J43,'[2]Kelly Sunday'!$E$2:$L$106,8,FALSE)</f>
        <v>#N/A</v>
      </c>
      <c r="L66" s="54"/>
      <c r="M66" s="1"/>
      <c r="N66" s="45" t="s">
        <v>20</v>
      </c>
      <c r="O66" s="49" t="e">
        <f>VLOOKUP(O43,'[2]Kelly Sunday'!$C$2:$L$106,9,FALSE)</f>
        <v>#N/A</v>
      </c>
      <c r="P66" s="1" t="e">
        <f>O66/1.7</f>
        <v>#N/A</v>
      </c>
      <c r="Q66" s="49" t="e">
        <f>VLOOKUP(P43,'[2]Kelly Sunday'!$E$2:$L$106,8,FALSE)</f>
        <v>#N/A</v>
      </c>
      <c r="R66" s="54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44"/>
      <c r="C67" s="37"/>
      <c r="D67" s="1"/>
      <c r="E67" s="37"/>
      <c r="F67" s="17"/>
      <c r="G67" s="1"/>
      <c r="H67" s="44"/>
      <c r="I67" s="37"/>
      <c r="J67" s="1"/>
      <c r="K67" s="37"/>
      <c r="L67" s="17"/>
      <c r="M67" s="1"/>
      <c r="N67" s="44"/>
      <c r="O67" s="37"/>
      <c r="P67" s="1"/>
      <c r="Q67" s="37"/>
      <c r="R67" s="17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50" t="s">
        <v>21</v>
      </c>
      <c r="C68" s="37"/>
      <c r="D68" s="3" t="s">
        <v>14</v>
      </c>
      <c r="E68" s="37"/>
      <c r="F68" s="17"/>
      <c r="G68" s="1"/>
      <c r="H68" s="50" t="s">
        <v>21</v>
      </c>
      <c r="I68" s="37"/>
      <c r="J68" s="3" t="s">
        <v>14</v>
      </c>
      <c r="K68" s="37"/>
      <c r="L68" s="17"/>
      <c r="M68" s="1"/>
      <c r="N68" s="50" t="s">
        <v>21</v>
      </c>
      <c r="O68" s="37"/>
      <c r="P68" s="3" t="s">
        <v>14</v>
      </c>
      <c r="Q68" s="37"/>
      <c r="R68" s="17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44"/>
      <c r="C69" s="31" t="str">
        <f>C43</f>
        <v>Virginia</v>
      </c>
      <c r="D69" s="3">
        <v>134</v>
      </c>
      <c r="E69" s="31" t="str">
        <f>D43</f>
        <v>Furman</v>
      </c>
      <c r="F69" s="17" t="s">
        <v>22</v>
      </c>
      <c r="G69" s="1"/>
      <c r="H69" s="44"/>
      <c r="I69" s="31" t="str">
        <f>I43</f>
        <v>Creighton</v>
      </c>
      <c r="J69" s="3">
        <v>126.5</v>
      </c>
      <c r="K69" s="31" t="str">
        <f>J43</f>
        <v>N.C. State</v>
      </c>
      <c r="L69" s="17" t="s">
        <v>22</v>
      </c>
      <c r="M69" s="1"/>
      <c r="N69" s="44"/>
      <c r="O69" s="31" t="str">
        <f>O43</f>
        <v>Baylor</v>
      </c>
      <c r="P69" s="3">
        <v>145</v>
      </c>
      <c r="Q69" s="31" t="str">
        <f>P43</f>
        <v>UC Santa Barbara</v>
      </c>
      <c r="R69" s="17" t="s">
        <v>22</v>
      </c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45" t="s">
        <v>23</v>
      </c>
      <c r="C70" s="46">
        <f>C53</f>
        <v>59.448768766517361</v>
      </c>
      <c r="D70" s="1"/>
      <c r="E70" s="46">
        <f>D53</f>
        <v>55.270150260081962</v>
      </c>
      <c r="F70" s="33">
        <f>E70+C70</f>
        <v>114.71891902659932</v>
      </c>
      <c r="G70" s="1"/>
      <c r="H70" s="45" t="s">
        <v>23</v>
      </c>
      <c r="I70" s="46">
        <f>I53</f>
        <v>68.483950196250902</v>
      </c>
      <c r="J70" s="1"/>
      <c r="K70" s="46">
        <f>J53</f>
        <v>63.454085371516854</v>
      </c>
      <c r="L70" s="33">
        <f>K70+I70</f>
        <v>131.93803556776777</v>
      </c>
      <c r="M70" s="1"/>
      <c r="N70" s="45" t="s">
        <v>23</v>
      </c>
      <c r="O70" s="46">
        <f>O53</f>
        <v>74.350455972141191</v>
      </c>
      <c r="P70" s="1"/>
      <c r="Q70" s="46">
        <f>P53</f>
        <v>66.025150995126523</v>
      </c>
      <c r="R70" s="33">
        <f>Q70+O70</f>
        <v>140.37560696726771</v>
      </c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44"/>
      <c r="C71" s="46"/>
      <c r="D71" s="1"/>
      <c r="E71" s="46"/>
      <c r="F71" s="33"/>
      <c r="G71" s="1"/>
      <c r="H71" s="44"/>
      <c r="I71" s="46"/>
      <c r="J71" s="1"/>
      <c r="K71" s="46"/>
      <c r="L71" s="33"/>
      <c r="M71" s="1"/>
      <c r="N71" s="44"/>
      <c r="O71" s="46"/>
      <c r="P71" s="1"/>
      <c r="Q71" s="46"/>
      <c r="R71" s="33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44"/>
      <c r="C72" s="51" t="s">
        <v>24</v>
      </c>
      <c r="D72" s="3"/>
      <c r="E72" s="51" t="s">
        <v>25</v>
      </c>
      <c r="F72" s="33"/>
      <c r="G72" s="1"/>
      <c r="H72" s="44"/>
      <c r="I72" s="51" t="s">
        <v>24</v>
      </c>
      <c r="J72" s="3"/>
      <c r="K72" s="51" t="s">
        <v>25</v>
      </c>
      <c r="L72" s="33"/>
      <c r="M72" s="1"/>
      <c r="N72" s="44"/>
      <c r="O72" s="51" t="s">
        <v>24</v>
      </c>
      <c r="P72" s="3"/>
      <c r="Q72" s="51" t="s">
        <v>25</v>
      </c>
      <c r="R72" s="33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45" t="s">
        <v>26</v>
      </c>
      <c r="C73" s="37">
        <f>(F70^7.45)/((F70^7.45)+(D69^7.45))</f>
        <v>0.23914120386314974</v>
      </c>
      <c r="D73" s="1"/>
      <c r="E73" s="52">
        <f>(D69^7.45)/((D69^7.45)+(F70^7.45))</f>
        <v>0.76085879613685026</v>
      </c>
      <c r="F73" s="17"/>
      <c r="G73" s="1"/>
      <c r="H73" s="45" t="s">
        <v>26</v>
      </c>
      <c r="I73" s="37">
        <f>(L70^7.45)/((L70^7.45)+(J69^7.45))</f>
        <v>0.57775667894656868</v>
      </c>
      <c r="J73" s="1"/>
      <c r="K73" s="52">
        <f>(J69^7.45)/((J69^7.45)+(L70^7.45))</f>
        <v>0.42224332105343143</v>
      </c>
      <c r="L73" s="17"/>
      <c r="M73" s="1"/>
      <c r="N73" s="45" t="s">
        <v>26</v>
      </c>
      <c r="O73" s="37">
        <f>(R70^7.45)/((R70^7.45)+(P69^7.45))</f>
        <v>0.43992426199098655</v>
      </c>
      <c r="P73" s="1"/>
      <c r="Q73" s="52">
        <f>(P69^7.45)/((P69^7.45)+(R70^7.45))</f>
        <v>0.56007573800901334</v>
      </c>
      <c r="R73" s="17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44"/>
      <c r="C74" s="37"/>
      <c r="D74" s="37"/>
      <c r="E74" s="37"/>
      <c r="F74" s="17"/>
      <c r="G74" s="1"/>
      <c r="H74" s="44"/>
      <c r="I74" s="37"/>
      <c r="J74" s="37"/>
      <c r="K74" s="37"/>
      <c r="L74" s="17"/>
      <c r="M74" s="1"/>
      <c r="N74" s="44"/>
      <c r="O74" s="37"/>
      <c r="P74" s="37"/>
      <c r="Q74" s="37"/>
      <c r="R74" s="17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8" t="s">
        <v>18</v>
      </c>
      <c r="C75" s="37">
        <f>110/(110+100)</f>
        <v>0.52380952380952384</v>
      </c>
      <c r="D75" s="37"/>
      <c r="E75" s="37">
        <f>110/(110+100)</f>
        <v>0.52380952380952384</v>
      </c>
      <c r="F75" s="17"/>
      <c r="G75" s="1"/>
      <c r="H75" s="18" t="s">
        <v>18</v>
      </c>
      <c r="I75" s="37">
        <f>110/(110+100)</f>
        <v>0.52380952380952384</v>
      </c>
      <c r="J75" s="37"/>
      <c r="K75" s="37">
        <f>110/(110+100)</f>
        <v>0.52380952380952384</v>
      </c>
      <c r="L75" s="17"/>
      <c r="M75" s="1"/>
      <c r="N75" s="18" t="s">
        <v>18</v>
      </c>
      <c r="O75" s="37">
        <f>110/(110+100)</f>
        <v>0.52380952380952384</v>
      </c>
      <c r="P75" s="37"/>
      <c r="Q75" s="37">
        <f>110/(110+100)</f>
        <v>0.52380952380952384</v>
      </c>
      <c r="R75" s="17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44"/>
      <c r="C76" s="37"/>
      <c r="D76" s="37"/>
      <c r="E76" s="37"/>
      <c r="F76" s="17"/>
      <c r="G76" s="1"/>
      <c r="H76" s="44"/>
      <c r="I76" s="37"/>
      <c r="J76" s="37"/>
      <c r="K76" s="37"/>
      <c r="L76" s="17"/>
      <c r="M76" s="1"/>
      <c r="N76" s="44"/>
      <c r="O76" s="37"/>
      <c r="P76" s="37"/>
      <c r="Q76" s="37"/>
      <c r="R76" s="17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45" t="s">
        <v>19</v>
      </c>
      <c r="C77" s="48">
        <f>C73-C75</f>
        <v>-0.28466831994637409</v>
      </c>
      <c r="D77" s="1"/>
      <c r="E77" s="48">
        <f>E73-E75</f>
        <v>0.23704927232732642</v>
      </c>
      <c r="F77" s="17"/>
      <c r="G77" s="1"/>
      <c r="H77" s="45" t="s">
        <v>19</v>
      </c>
      <c r="I77" s="48">
        <f>I73-I75</f>
        <v>5.3947155137044844E-2</v>
      </c>
      <c r="J77" s="1"/>
      <c r="K77" s="48">
        <f>K73-K75</f>
        <v>-0.10156620275609241</v>
      </c>
      <c r="L77" s="17"/>
      <c r="M77" s="1"/>
      <c r="N77" s="45" t="s">
        <v>19</v>
      </c>
      <c r="O77" s="48">
        <f>O73-O75</f>
        <v>-8.3885261818537282E-2</v>
      </c>
      <c r="P77" s="1"/>
      <c r="Q77" s="48">
        <f>Q73-Q75</f>
        <v>3.6266214199489499E-2</v>
      </c>
      <c r="R77" s="17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44"/>
      <c r="C78" s="37"/>
      <c r="D78" s="1"/>
      <c r="E78" s="37"/>
      <c r="F78" s="17"/>
      <c r="G78" s="34"/>
      <c r="H78" s="44"/>
      <c r="I78" s="37"/>
      <c r="J78" s="1"/>
      <c r="K78" s="37"/>
      <c r="L78" s="17"/>
      <c r="M78" s="1"/>
      <c r="N78" s="44"/>
      <c r="O78" s="37"/>
      <c r="P78" s="1"/>
      <c r="Q78" s="37"/>
      <c r="R78" s="17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45" t="s">
        <v>20</v>
      </c>
      <c r="C79" s="49" t="e">
        <f>VLOOKUP(C43,'[2]Kelly Sunday O-U'!$C$2:$L$106,9,FALSE)</f>
        <v>#N/A</v>
      </c>
      <c r="D79" s="1"/>
      <c r="E79" s="49" t="e">
        <f>VLOOKUP(C43,'[2]Kelly Sunday O-U'!$C$2:$L$106,10,FALSE)</f>
        <v>#N/A</v>
      </c>
      <c r="F79" s="60"/>
      <c r="G79" s="1"/>
      <c r="H79" s="45" t="s">
        <v>20</v>
      </c>
      <c r="I79" s="49" t="e">
        <f>VLOOKUP(I43,'[2]Kelly Sunday O-U'!$C$2:$L$106,9,FALSE)</f>
        <v>#N/A</v>
      </c>
      <c r="J79" s="1"/>
      <c r="K79" s="49" t="e">
        <f>VLOOKUP(I43,'[2]Kelly Sunday O-U'!$C$2:$L$106,10,FALSE)</f>
        <v>#N/A</v>
      </c>
      <c r="L79" s="60"/>
      <c r="M79" s="1"/>
      <c r="N79" s="45" t="s">
        <v>20</v>
      </c>
      <c r="O79" s="49" t="e">
        <f>VLOOKUP(O43,'[2]Kelly Sunday O-U'!$C$2:$L$106,9,FALSE)</f>
        <v>#N/A</v>
      </c>
      <c r="P79" s="1"/>
      <c r="Q79" s="49" t="e">
        <f>VLOOKUP(O43,'[2]Kelly Sunday O-U'!$C$2:$L$106,10,FALSE)</f>
        <v>#N/A</v>
      </c>
      <c r="R79" s="60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55"/>
      <c r="C80" s="56"/>
      <c r="D80" s="57"/>
      <c r="E80" s="56"/>
      <c r="F80" s="58"/>
      <c r="G80" s="1"/>
      <c r="H80" s="55"/>
      <c r="I80" s="56"/>
      <c r="J80" s="57"/>
      <c r="K80" s="56"/>
      <c r="L80" s="58"/>
      <c r="M80" s="1"/>
      <c r="N80" s="55"/>
      <c r="O80" s="56"/>
      <c r="P80" s="57"/>
      <c r="Q80" s="56"/>
      <c r="R80" s="58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32"/>
      <c r="D81" s="32"/>
      <c r="E81" s="1"/>
      <c r="F81" s="3"/>
      <c r="G81" s="1"/>
      <c r="H81" s="1"/>
      <c r="I81" s="32"/>
      <c r="J81" s="32"/>
      <c r="K81" s="1"/>
      <c r="L81" s="3"/>
      <c r="M81" s="1"/>
      <c r="N81" s="1"/>
      <c r="O81" s="32"/>
      <c r="P81" s="32"/>
      <c r="Q81" s="1"/>
      <c r="R81" s="3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28"/>
      <c r="C82" s="30"/>
      <c r="D82" s="30"/>
      <c r="E82" s="30"/>
      <c r="F82" s="29"/>
      <c r="G82" s="1"/>
      <c r="H82" s="28"/>
      <c r="I82" s="30"/>
      <c r="J82" s="30"/>
      <c r="K82" s="30"/>
      <c r="L82" s="29"/>
      <c r="M82" s="1"/>
      <c r="N82" s="28"/>
      <c r="O82" s="30"/>
      <c r="P82" s="30"/>
      <c r="Q82" s="30"/>
      <c r="R82" s="29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8"/>
      <c r="C83" s="31" t="str">
        <f>'NCAA Tournament Bracket'!C26</f>
        <v>Missouri</v>
      </c>
      <c r="D83" s="31" t="str">
        <f>'NCAA Tournament Bracket'!C28</f>
        <v>Utah St.</v>
      </c>
      <c r="E83" s="1"/>
      <c r="F83" s="17"/>
      <c r="G83" s="1"/>
      <c r="H83" s="18"/>
      <c r="I83" s="31" t="str">
        <f>'NCAA Tournament Bracket'!C30</f>
        <v>Arizona</v>
      </c>
      <c r="J83" s="31" t="str">
        <f>'NCAA Tournament Bracket'!C32</f>
        <v>Princeton</v>
      </c>
      <c r="K83" s="1"/>
      <c r="L83" s="17"/>
      <c r="M83" s="1"/>
      <c r="N83" s="18"/>
      <c r="O83" s="31" t="str">
        <f>'NCAA Tournament Bracket'!C35</f>
        <v>Purdue</v>
      </c>
      <c r="P83" s="31">
        <f>'NCAA Tournament Bracket'!C37</f>
        <v>0</v>
      </c>
      <c r="Q83" s="1"/>
      <c r="R83" s="17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8" t="s">
        <v>6</v>
      </c>
      <c r="C84" s="32">
        <f>VLOOKUP(C83,[1]Stats!$B$2:$I$363,5,FALSE)-(VLOOKUP(C83,[1]Stats!$B$2:$I$363,8,FALSE)/2)</f>
        <v>119.345</v>
      </c>
      <c r="D84" s="32">
        <f>VLOOKUP(D83,[1]Stats!$B$2:$I$363,5,FALSE)-(VLOOKUP(D83,[1]Stats!$B$2:$I$363,8,FALSE)/2)</f>
        <v>117.896</v>
      </c>
      <c r="E84" s="1"/>
      <c r="F84" s="33"/>
      <c r="G84" s="34"/>
      <c r="H84" s="18" t="s">
        <v>6</v>
      </c>
      <c r="I84" s="32">
        <f>VLOOKUP(I83,[1]Stats!$B$2:$I$363,5,FALSE)-(VLOOKUP(I83,[1]Stats!$B$2:$I$363,8,FALSE)/2)</f>
        <v>120.58399999999999</v>
      </c>
      <c r="J84" s="32">
        <f>VLOOKUP(J83,[1]Stats!$B$2:$I$363,5,FALSE)-(VLOOKUP(J83,[1]Stats!$B$2:$I$363,8,FALSE)/2)</f>
        <v>108.58999999999999</v>
      </c>
      <c r="K84" s="1"/>
      <c r="L84" s="33"/>
      <c r="M84" s="1"/>
      <c r="N84" s="18" t="s">
        <v>6</v>
      </c>
      <c r="O84" s="32">
        <f>VLOOKUP(O83,[1]Stats!$B$2:$I$363,5,FALSE)-(VLOOKUP(O83,[1]Stats!$B$2:$I$363,8,FALSE)/2)</f>
        <v>119.9885</v>
      </c>
      <c r="P84" s="32" t="e">
        <f>VLOOKUP(P83,[1]Stats!$B$2:$I$363,5,FALSE)-(VLOOKUP(P83,[1]Stats!$B$2:$I$363,8,FALSE)/2)</f>
        <v>#N/A</v>
      </c>
      <c r="Q84" s="1"/>
      <c r="R84" s="33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8" t="s">
        <v>7</v>
      </c>
      <c r="C85" s="32">
        <f>VLOOKUP(C83,[1]Stats!$B$2:$I$363,6,FALSE)-(VLOOKUP(C83,[2]Stats!$B$2:$I$364,8,FALSE)/2)</f>
        <v>105.51</v>
      </c>
      <c r="D85" s="32">
        <f>VLOOKUP(D83,[1]Stats!$B$2:$I$363,6,FALSE)-(VLOOKUP(D83,[2]Stats!$B$2:$I$364,8,FALSE)/2)</f>
        <v>99.064499999999995</v>
      </c>
      <c r="E85" s="1"/>
      <c r="F85" s="35"/>
      <c r="G85" s="34"/>
      <c r="H85" s="18" t="s">
        <v>7</v>
      </c>
      <c r="I85" s="32">
        <f>VLOOKUP(I83,[1]Stats!$B$2:$I$363,6,FALSE)-(VLOOKUP(I83,[2]Stats!$B$2:$I$364,8,FALSE)/2)</f>
        <v>97.977000000000004</v>
      </c>
      <c r="J85" s="32">
        <f>VLOOKUP(J83,[1]Stats!$B$2:$I$363,6,FALSE)-(VLOOKUP(J83,[2]Stats!$B$2:$I$364,8,FALSE)/2)</f>
        <v>103.667</v>
      </c>
      <c r="K85" s="1"/>
      <c r="L85" s="35"/>
      <c r="M85" s="1"/>
      <c r="N85" s="18" t="s">
        <v>7</v>
      </c>
      <c r="O85" s="32">
        <f>VLOOKUP(O83,[1]Stats!$B$2:$I$363,6,FALSE)-(VLOOKUP(O83,[2]Stats!$B$2:$I$364,8,FALSE)/2)</f>
        <v>95.177500000000009</v>
      </c>
      <c r="P85" s="32" t="e">
        <f>VLOOKUP(P83,[1]Stats!$B$2:$I$363,6,FALSE)-(VLOOKUP(P83,[2]Stats!$B$2:$I$364,8,FALSE)/2)</f>
        <v>#N/A</v>
      </c>
      <c r="Q85" s="1"/>
      <c r="R85" s="35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8"/>
      <c r="C86" s="3"/>
      <c r="D86" s="3"/>
      <c r="E86" s="1"/>
      <c r="F86" s="11"/>
      <c r="G86" s="1"/>
      <c r="H86" s="18"/>
      <c r="I86" s="3"/>
      <c r="J86" s="3"/>
      <c r="K86" s="1"/>
      <c r="L86" s="11"/>
      <c r="M86" s="1"/>
      <c r="N86" s="18"/>
      <c r="O86" s="3"/>
      <c r="P86" s="3"/>
      <c r="Q86" s="1"/>
      <c r="R86" s="1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8" t="s">
        <v>8</v>
      </c>
      <c r="C87" s="32">
        <f>(C84*D85)/[1]Stats!$F$365</f>
        <v>106.27283373033707</v>
      </c>
      <c r="D87" s="32">
        <f>(D84*C85)/[1]Stats!$F$365</f>
        <v>111.81309626966294</v>
      </c>
      <c r="E87" s="1"/>
      <c r="F87" s="11"/>
      <c r="G87" s="1"/>
      <c r="H87" s="18" t="s">
        <v>8</v>
      </c>
      <c r="I87" s="32">
        <f>(I84*J85)/[1]Stats!$F$365</f>
        <v>112.36477777977527</v>
      </c>
      <c r="J87" s="32">
        <f>(J84*I85)/[1]Stats!$F$365</f>
        <v>95.634358921348323</v>
      </c>
      <c r="K87" s="1"/>
      <c r="L87" s="11"/>
      <c r="M87" s="1"/>
      <c r="N87" s="18" t="s">
        <v>8</v>
      </c>
      <c r="O87" s="32" t="e">
        <f>(O84*P85)/[1]Stats!$F$365</f>
        <v>#N/A</v>
      </c>
      <c r="P87" s="32" t="e">
        <f>(P84*O85)/[1]Stats!$F$365</f>
        <v>#N/A</v>
      </c>
      <c r="Q87" s="1"/>
      <c r="R87" s="1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8"/>
      <c r="C88" s="36"/>
      <c r="D88" s="36"/>
      <c r="E88" s="1"/>
      <c r="F88" s="11"/>
      <c r="G88" s="1"/>
      <c r="H88" s="18"/>
      <c r="I88" s="36"/>
      <c r="J88" s="36"/>
      <c r="K88" s="1"/>
      <c r="L88" s="11"/>
      <c r="M88" s="1"/>
      <c r="N88" s="18"/>
      <c r="O88" s="36"/>
      <c r="P88" s="36"/>
      <c r="Q88" s="1"/>
      <c r="R88" s="1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8" t="s">
        <v>9</v>
      </c>
      <c r="C89" s="32">
        <f>VLOOKUP(C83,[2]Stats!$B$2:$H$364,7,FALSE)</f>
        <v>65.5</v>
      </c>
      <c r="D89" s="32">
        <f>VLOOKUP(D83,[2]Stats!$B$2:$H$364,7,FALSE)</f>
        <v>66.5</v>
      </c>
      <c r="E89" s="37"/>
      <c r="F89" s="38"/>
      <c r="G89" s="1"/>
      <c r="H89" s="18" t="s">
        <v>9</v>
      </c>
      <c r="I89" s="32">
        <f>VLOOKUP(I83,[2]Stats!$B$2:$H$364,7,FALSE)</f>
        <v>72.2</v>
      </c>
      <c r="J89" s="32">
        <f>VLOOKUP(J83,[2]Stats!$B$2:$H$364,7,FALSE)</f>
        <v>66.7</v>
      </c>
      <c r="K89" s="37"/>
      <c r="L89" s="38"/>
      <c r="M89" s="1"/>
      <c r="N89" s="18" t="s">
        <v>9</v>
      </c>
      <c r="O89" s="32">
        <f>VLOOKUP(O83,[2]Stats!$B$2:$H$364,7,FALSE)</f>
        <v>65.8</v>
      </c>
      <c r="P89" s="32" t="e">
        <f>VLOOKUP(P83,[2]Stats!$B$2:$H$364,7,FALSE)</f>
        <v>#N/A</v>
      </c>
      <c r="Q89" s="37"/>
      <c r="R89" s="38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8" t="s">
        <v>10</v>
      </c>
      <c r="C90" s="39">
        <f>C89/[1]Stats!$H$364</f>
        <v>0.96323529411764708</v>
      </c>
      <c r="D90" s="39">
        <f>D89/[1]Stats!$H$364</f>
        <v>0.9779411764705882</v>
      </c>
      <c r="E90" s="37"/>
      <c r="F90" s="38"/>
      <c r="G90" s="1"/>
      <c r="H90" s="18" t="s">
        <v>10</v>
      </c>
      <c r="I90" s="39">
        <f>I89/[1]Stats!$H$364</f>
        <v>1.0617647058823529</v>
      </c>
      <c r="J90" s="39">
        <f>J89/[1]Stats!$H$364</f>
        <v>0.98088235294117654</v>
      </c>
      <c r="K90" s="37"/>
      <c r="L90" s="38"/>
      <c r="M90" s="1"/>
      <c r="N90" s="18" t="s">
        <v>10</v>
      </c>
      <c r="O90" s="39">
        <f>O89/[1]Stats!$H$364</f>
        <v>0.96764705882352942</v>
      </c>
      <c r="P90" s="39" t="e">
        <f>P89/[1]Stats!$H$364</f>
        <v>#N/A</v>
      </c>
      <c r="Q90" s="37"/>
      <c r="R90" s="38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8" t="s">
        <v>11</v>
      </c>
      <c r="C91" s="79">
        <f>(((C90*D90)*[1]Stats!$H$364))</f>
        <v>64.055147058823522</v>
      </c>
      <c r="D91" s="75"/>
      <c r="E91" s="37"/>
      <c r="F91" s="38"/>
      <c r="G91" s="1"/>
      <c r="H91" s="18" t="s">
        <v>11</v>
      </c>
      <c r="I91" s="79">
        <f>(((I90*J90)*[1]Stats!$H$364))</f>
        <v>70.819705882352949</v>
      </c>
      <c r="J91" s="75"/>
      <c r="K91" s="37"/>
      <c r="L91" s="38"/>
      <c r="M91" s="1"/>
      <c r="N91" s="18" t="s">
        <v>11</v>
      </c>
      <c r="O91" s="79" t="e">
        <f>(((O90*P90)*[1]Stats!$H$364))</f>
        <v>#N/A</v>
      </c>
      <c r="P91" s="75"/>
      <c r="Q91" s="37"/>
      <c r="R91" s="38"/>
      <c r="S91" s="1"/>
      <c r="T91" s="1"/>
      <c r="U91" s="1"/>
      <c r="V91" s="1"/>
      <c r="W91" s="1"/>
      <c r="X91" s="1"/>
      <c r="Y91" s="1"/>
      <c r="Z91" s="1"/>
    </row>
    <row r="92" spans="1:26" ht="13.5" customHeight="1" thickBot="1" x14ac:dyDescent="0.25">
      <c r="A92" s="1"/>
      <c r="B92" s="18"/>
      <c r="C92" s="40"/>
      <c r="D92" s="40"/>
      <c r="E92" s="37"/>
      <c r="F92" s="38"/>
      <c r="G92" s="1"/>
      <c r="H92" s="18"/>
      <c r="I92" s="40"/>
      <c r="J92" s="40"/>
      <c r="K92" s="37"/>
      <c r="L92" s="38"/>
      <c r="M92" s="1"/>
      <c r="N92" s="18"/>
      <c r="O92" s="40"/>
      <c r="P92" s="40"/>
      <c r="Q92" s="37"/>
      <c r="R92" s="38"/>
      <c r="S92" s="1"/>
      <c r="T92" s="1"/>
      <c r="U92" s="1"/>
      <c r="V92" s="1"/>
      <c r="W92" s="1"/>
      <c r="X92" s="1"/>
      <c r="Y92" s="1"/>
      <c r="Z92" s="1"/>
    </row>
    <row r="93" spans="1:26" ht="13.5" customHeight="1" thickBot="1" x14ac:dyDescent="0.25">
      <c r="A93" s="1"/>
      <c r="B93" s="18" t="s">
        <v>12</v>
      </c>
      <c r="C93" s="41">
        <f>C87*(C91/100)-(C94/2)+(D94/2)</f>
        <v>67.895993160167507</v>
      </c>
      <c r="D93" s="41">
        <f>D87*(C91/100)-(D94/2)+(C94/2)</f>
        <v>71.799270015935434</v>
      </c>
      <c r="E93" s="1"/>
      <c r="F93" s="17"/>
      <c r="G93" s="1"/>
      <c r="H93" s="18" t="s">
        <v>12</v>
      </c>
      <c r="I93" s="41">
        <f>I87*(I91/100)-(I94/2)+(J94/2)</f>
        <v>79.576405138996321</v>
      </c>
      <c r="J93" s="41">
        <f>J87*(I91/100)-(J94/2)+(I94/2)</f>
        <v>67.727971710572646</v>
      </c>
      <c r="K93" s="1"/>
      <c r="L93" s="17"/>
      <c r="M93" s="1"/>
      <c r="N93" s="18" t="s">
        <v>12</v>
      </c>
      <c r="O93" s="41" t="e">
        <f>O87*(O91/100)-(O94/2)+(P94/2)</f>
        <v>#N/A</v>
      </c>
      <c r="P93" s="41" t="e">
        <f>P87*(O91/100)-(P94/2)+(O94/2)</f>
        <v>#N/A</v>
      </c>
      <c r="Q93" s="1"/>
      <c r="R93" s="17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8"/>
      <c r="C94" s="42">
        <f>VLOOKUP(C83,[1]Sheet14!$C$2:$D$358,2,FALSE)</f>
        <v>0.35445353875782376</v>
      </c>
      <c r="D94" s="42">
        <f>VLOOKUP(D83,[1]Sheet14!$C$2:$D$358,2,FALSE)</f>
        <v>0</v>
      </c>
      <c r="E94" s="1"/>
      <c r="F94" s="17"/>
      <c r="G94" s="1"/>
      <c r="H94" s="18"/>
      <c r="I94" s="42">
        <f>VLOOKUP(I83,[1]Sheet14!$C$2:$D$358,2,FALSE)</f>
        <v>0</v>
      </c>
      <c r="J94" s="42">
        <f>VLOOKUP(J83,[1]Sheet14!$C$2:$D$358,2,FALSE)</f>
        <v>0</v>
      </c>
      <c r="K94" s="1"/>
      <c r="L94" s="17"/>
      <c r="M94" s="1"/>
      <c r="N94" s="18"/>
      <c r="O94" s="42">
        <f>VLOOKUP(O83,[1]Sheet14!$C$2:$D$358,2,FALSE)</f>
        <v>0</v>
      </c>
      <c r="P94" s="42" t="e">
        <f>VLOOKUP(P83,[1]Sheet14!$C$2:$D$358,2,FALSE)</f>
        <v>#N/A</v>
      </c>
      <c r="Q94" s="1"/>
      <c r="R94" s="17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8"/>
      <c r="C95" s="32"/>
      <c r="D95" s="32"/>
      <c r="E95" s="1"/>
      <c r="F95" s="17"/>
      <c r="G95" s="1"/>
      <c r="H95" s="18"/>
      <c r="I95" s="32"/>
      <c r="J95" s="32"/>
      <c r="K95" s="1"/>
      <c r="L95" s="17"/>
      <c r="M95" s="1"/>
      <c r="N95" s="18"/>
      <c r="O95" s="32"/>
      <c r="P95" s="32"/>
      <c r="Q95" s="1"/>
      <c r="R95" s="17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43" t="s">
        <v>13</v>
      </c>
      <c r="C96" s="1"/>
      <c r="D96" s="3" t="s">
        <v>14</v>
      </c>
      <c r="E96" s="3"/>
      <c r="F96" s="11" t="s">
        <v>14</v>
      </c>
      <c r="G96" s="1"/>
      <c r="H96" s="43" t="s">
        <v>13</v>
      </c>
      <c r="I96" s="1"/>
      <c r="J96" s="3" t="s">
        <v>14</v>
      </c>
      <c r="K96" s="3"/>
      <c r="L96" s="11" t="s">
        <v>14</v>
      </c>
      <c r="M96" s="1"/>
      <c r="N96" s="43" t="s">
        <v>13</v>
      </c>
      <c r="O96" s="1"/>
      <c r="P96" s="3" t="s">
        <v>14</v>
      </c>
      <c r="Q96" s="3"/>
      <c r="R96" s="11" t="s">
        <v>14</v>
      </c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44"/>
      <c r="C97" s="31" t="str">
        <f>C83</f>
        <v>Missouri</v>
      </c>
      <c r="D97" s="3"/>
      <c r="E97" s="31" t="str">
        <f>D83</f>
        <v>Utah St.</v>
      </c>
      <c r="F97" s="11"/>
      <c r="G97" s="1"/>
      <c r="H97" s="44"/>
      <c r="I97" s="31" t="str">
        <f>I83</f>
        <v>Arizona</v>
      </c>
      <c r="J97" s="3"/>
      <c r="K97" s="31" t="str">
        <f>J83</f>
        <v>Princeton</v>
      </c>
      <c r="L97" s="11"/>
      <c r="M97" s="1"/>
      <c r="N97" s="44"/>
      <c r="O97" s="31" t="str">
        <f>O83</f>
        <v>Purdue</v>
      </c>
      <c r="P97" s="3"/>
      <c r="Q97" s="31">
        <f>P83</f>
        <v>0</v>
      </c>
      <c r="R97" s="1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45" t="s">
        <v>15</v>
      </c>
      <c r="C98" s="46">
        <f>IF(D97&gt;0,C93+D97,C93)</f>
        <v>67.895993160167507</v>
      </c>
      <c r="D98" s="1"/>
      <c r="E98" s="46">
        <f>IF(F97&gt;0,D93+F97,D93)</f>
        <v>71.799270015935434</v>
      </c>
      <c r="F98" s="17"/>
      <c r="G98" s="1"/>
      <c r="H98" s="45" t="s">
        <v>15</v>
      </c>
      <c r="I98" s="46">
        <f>IF(J97&gt;0,I93+J97,I93)</f>
        <v>79.576405138996321</v>
      </c>
      <c r="J98" s="1"/>
      <c r="K98" s="46">
        <f>IF(L97&gt;0,J93+L97,J93)</f>
        <v>67.727971710572646</v>
      </c>
      <c r="L98" s="17"/>
      <c r="M98" s="1"/>
      <c r="N98" s="45" t="s">
        <v>15</v>
      </c>
      <c r="O98" s="46" t="e">
        <f>IF(P97&gt;0,O93+P97,O93)</f>
        <v>#N/A</v>
      </c>
      <c r="P98" s="1"/>
      <c r="Q98" s="46" t="e">
        <f>IF(R97&gt;0,P93+R97,P93)</f>
        <v>#N/A</v>
      </c>
      <c r="R98" s="17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44"/>
      <c r="C99" s="37"/>
      <c r="D99" s="3" t="s">
        <v>16</v>
      </c>
      <c r="E99" s="37"/>
      <c r="F99" s="11" t="s">
        <v>16</v>
      </c>
      <c r="G99" s="1"/>
      <c r="H99" s="44"/>
      <c r="I99" s="37"/>
      <c r="J99" s="3" t="s">
        <v>16</v>
      </c>
      <c r="K99" s="37"/>
      <c r="L99" s="11" t="s">
        <v>16</v>
      </c>
      <c r="M99" s="1"/>
      <c r="N99" s="44"/>
      <c r="O99" s="37"/>
      <c r="P99" s="3" t="s">
        <v>16</v>
      </c>
      <c r="Q99" s="37"/>
      <c r="R99" s="11" t="s">
        <v>16</v>
      </c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8" t="s">
        <v>17</v>
      </c>
      <c r="C100" s="37">
        <f>((C98^7.45)/((C98^7.45)+(E98^7.45)))</f>
        <v>0.39737018768470395</v>
      </c>
      <c r="D100" s="32">
        <f>-(C93-D93)</f>
        <v>3.9032768557679276</v>
      </c>
      <c r="E100" s="37">
        <f>((E98^7.45)/((E98^7.45)+(C98^7.45)))</f>
        <v>0.60262981231529611</v>
      </c>
      <c r="F100" s="47">
        <f>-(D93-C93)</f>
        <v>-3.9032768557679276</v>
      </c>
      <c r="G100" s="1"/>
      <c r="H100" s="18" t="s">
        <v>17</v>
      </c>
      <c r="I100" s="37">
        <f>((I98^7.45)/((I98^7.45)+(K98^7.45)))</f>
        <v>0.7687162882266152</v>
      </c>
      <c r="J100" s="32">
        <f>-(I93-J93)</f>
        <v>-11.848433428423675</v>
      </c>
      <c r="K100" s="37">
        <f>((K98^7.45)/((K98^7.45)+(I98^7.45)))</f>
        <v>0.23128371177338475</v>
      </c>
      <c r="L100" s="47">
        <f>-(J93-I93)</f>
        <v>11.848433428423675</v>
      </c>
      <c r="M100" s="1"/>
      <c r="N100" s="18" t="s">
        <v>17</v>
      </c>
      <c r="O100" s="37" t="e">
        <f>((O98^7.45)/((O98^7.45)+(Q98^7.45)))</f>
        <v>#N/A</v>
      </c>
      <c r="P100" s="32" t="e">
        <f>-(O93-P93)</f>
        <v>#N/A</v>
      </c>
      <c r="Q100" s="37" t="e">
        <f>((Q98^7.45)/((Q98^7.45)+(O98^7.45)))</f>
        <v>#N/A</v>
      </c>
      <c r="R100" s="47" t="e">
        <f>-(P93-O93)</f>
        <v>#N/A</v>
      </c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8"/>
      <c r="C101" s="37"/>
      <c r="D101" s="1"/>
      <c r="E101" s="37"/>
      <c r="F101" s="17"/>
      <c r="G101" s="1"/>
      <c r="H101" s="18"/>
      <c r="I101" s="37"/>
      <c r="J101" s="1"/>
      <c r="K101" s="37"/>
      <c r="L101" s="17"/>
      <c r="M101" s="1"/>
      <c r="N101" s="18"/>
      <c r="O101" s="37"/>
      <c r="P101" s="1"/>
      <c r="Q101" s="37"/>
      <c r="R101" s="17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8" t="s">
        <v>18</v>
      </c>
      <c r="C102" s="37">
        <f>110/(110+100)</f>
        <v>0.52380952380952384</v>
      </c>
      <c r="D102" s="1"/>
      <c r="E102" s="37">
        <f>110/(110+100)</f>
        <v>0.52380952380952384</v>
      </c>
      <c r="F102" s="17"/>
      <c r="G102" s="1"/>
      <c r="H102" s="18" t="s">
        <v>18</v>
      </c>
      <c r="I102" s="37">
        <f>110/(110+100)</f>
        <v>0.52380952380952384</v>
      </c>
      <c r="J102" s="1"/>
      <c r="K102" s="37">
        <f>110/(110+100)</f>
        <v>0.52380952380952384</v>
      </c>
      <c r="L102" s="17"/>
      <c r="M102" s="1"/>
      <c r="N102" s="18" t="s">
        <v>18</v>
      </c>
      <c r="O102" s="37">
        <f>110/(110+100)</f>
        <v>0.52380952380952384</v>
      </c>
      <c r="P102" s="1"/>
      <c r="Q102" s="37">
        <f>110/(110+100)</f>
        <v>0.52380952380952384</v>
      </c>
      <c r="R102" s="17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8"/>
      <c r="C103" s="37"/>
      <c r="D103" s="1"/>
      <c r="E103" s="37"/>
      <c r="F103" s="17"/>
      <c r="G103" s="1"/>
      <c r="H103" s="18"/>
      <c r="I103" s="37"/>
      <c r="J103" s="1"/>
      <c r="K103" s="37"/>
      <c r="L103" s="17"/>
      <c r="M103" s="1"/>
      <c r="N103" s="18"/>
      <c r="O103" s="37"/>
      <c r="P103" s="1"/>
      <c r="Q103" s="37"/>
      <c r="R103" s="17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45" t="s">
        <v>19</v>
      </c>
      <c r="C104" s="48">
        <f>C100-C102</f>
        <v>-0.12643933612481989</v>
      </c>
      <c r="D104" s="1"/>
      <c r="E104" s="48">
        <f>E100-E102</f>
        <v>7.8820288505772274E-2</v>
      </c>
      <c r="F104" s="17"/>
      <c r="G104" s="1"/>
      <c r="H104" s="45" t="s">
        <v>19</v>
      </c>
      <c r="I104" s="48">
        <f>I100-I102</f>
        <v>0.24490676441709136</v>
      </c>
      <c r="J104" s="1"/>
      <c r="K104" s="48">
        <f>K100-K102</f>
        <v>-0.29252581203613909</v>
      </c>
      <c r="L104" s="17"/>
      <c r="M104" s="1"/>
      <c r="N104" s="45" t="s">
        <v>19</v>
      </c>
      <c r="O104" s="48" t="e">
        <f>O100-O102</f>
        <v>#N/A</v>
      </c>
      <c r="P104" s="1"/>
      <c r="Q104" s="48" t="e">
        <f>Q100-Q102</f>
        <v>#N/A</v>
      </c>
      <c r="R104" s="17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44"/>
      <c r="C105" s="37"/>
      <c r="D105" s="1"/>
      <c r="E105" s="37"/>
      <c r="F105" s="17"/>
      <c r="G105" s="1"/>
      <c r="H105" s="44"/>
      <c r="I105" s="37"/>
      <c r="J105" s="1"/>
      <c r="K105" s="37"/>
      <c r="L105" s="17"/>
      <c r="M105" s="1"/>
      <c r="N105" s="44"/>
      <c r="O105" s="37"/>
      <c r="P105" s="1"/>
      <c r="Q105" s="37"/>
      <c r="R105" s="17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45" t="s">
        <v>20</v>
      </c>
      <c r="C106" s="49" t="e">
        <f>VLOOKUP(C83,'[2]Kelly Sunday'!$C$2:$L$106,9,FALSE)</f>
        <v>#N/A</v>
      </c>
      <c r="D106" s="53"/>
      <c r="E106" s="49">
        <f>VLOOKUP(D83,'[2]Kelly Sunday'!$E$2:$L$106,8,FALSE)</f>
        <v>-20.871653005605094</v>
      </c>
      <c r="F106" s="17"/>
      <c r="G106" s="1"/>
      <c r="H106" s="45" t="s">
        <v>20</v>
      </c>
      <c r="I106" s="49" t="e">
        <f>VLOOKUP(I83,'[2]Kelly Sunday'!$C$2:$L$106,9,FALSE)</f>
        <v>#N/A</v>
      </c>
      <c r="J106" s="53"/>
      <c r="K106" s="49" t="e">
        <f>VLOOKUP(J83,'[2]Kelly Sunday'!$E$2:$L$106,8,FALSE)</f>
        <v>#N/A</v>
      </c>
      <c r="L106" s="54" t="e">
        <f>K106/1.25</f>
        <v>#N/A</v>
      </c>
      <c r="M106" s="1"/>
      <c r="N106" s="45" t="s">
        <v>20</v>
      </c>
      <c r="O106" s="49" t="e">
        <f>VLOOKUP(O83,'[2]Kelly Sunday'!$C$2:$L$106,9,FALSE)</f>
        <v>#N/A</v>
      </c>
      <c r="P106" s="53" t="e">
        <f>O106/1.5</f>
        <v>#N/A</v>
      </c>
      <c r="Q106" s="49" t="e">
        <f>VLOOKUP(P83,'[2]Kelly Sunday'!$E$2:$L$106,8,FALSE)</f>
        <v>#N/A</v>
      </c>
      <c r="R106" s="17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44"/>
      <c r="C107" s="37"/>
      <c r="D107" s="1"/>
      <c r="E107" s="37"/>
      <c r="F107" s="17"/>
      <c r="G107" s="1"/>
      <c r="H107" s="44"/>
      <c r="I107" s="37"/>
      <c r="J107" s="1"/>
      <c r="K107" s="37"/>
      <c r="L107" s="17"/>
      <c r="M107" s="1"/>
      <c r="N107" s="44"/>
      <c r="O107" s="37"/>
      <c r="P107" s="1"/>
      <c r="Q107" s="37"/>
      <c r="R107" s="17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50" t="s">
        <v>21</v>
      </c>
      <c r="C108" s="37"/>
      <c r="D108" s="3" t="s">
        <v>14</v>
      </c>
      <c r="E108" s="37"/>
      <c r="F108" s="17"/>
      <c r="G108" s="1"/>
      <c r="H108" s="50" t="s">
        <v>21</v>
      </c>
      <c r="I108" s="37"/>
      <c r="J108" s="3" t="s">
        <v>14</v>
      </c>
      <c r="K108" s="37"/>
      <c r="L108" s="17"/>
      <c r="M108" s="1"/>
      <c r="N108" s="50" t="s">
        <v>21</v>
      </c>
      <c r="O108" s="37"/>
      <c r="P108" s="3" t="s">
        <v>14</v>
      </c>
      <c r="Q108" s="37"/>
      <c r="R108" s="17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44"/>
      <c r="C109" s="31" t="str">
        <f>C83</f>
        <v>Missouri</v>
      </c>
      <c r="D109" s="3">
        <v>130.5</v>
      </c>
      <c r="E109" s="31" t="str">
        <f>D83</f>
        <v>Utah St.</v>
      </c>
      <c r="F109" s="17" t="s">
        <v>22</v>
      </c>
      <c r="G109" s="1"/>
      <c r="H109" s="44"/>
      <c r="I109" s="31" t="str">
        <f>I83</f>
        <v>Arizona</v>
      </c>
      <c r="J109" s="3">
        <v>143.5</v>
      </c>
      <c r="K109" s="31" t="str">
        <f>J83</f>
        <v>Princeton</v>
      </c>
      <c r="L109" s="17" t="s">
        <v>22</v>
      </c>
      <c r="M109" s="1"/>
      <c r="N109" s="44"/>
      <c r="O109" s="31" t="str">
        <f>O83</f>
        <v>Purdue</v>
      </c>
      <c r="P109" s="3">
        <v>134</v>
      </c>
      <c r="Q109" s="31">
        <f>P83</f>
        <v>0</v>
      </c>
      <c r="R109" s="17" t="s">
        <v>22</v>
      </c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45" t="s">
        <v>23</v>
      </c>
      <c r="C110" s="46">
        <f>C93</f>
        <v>67.895993160167507</v>
      </c>
      <c r="D110" s="1"/>
      <c r="E110" s="46">
        <f>D93</f>
        <v>71.799270015935434</v>
      </c>
      <c r="F110" s="33">
        <f>E110+C110</f>
        <v>139.69526317610294</v>
      </c>
      <c r="G110" s="1"/>
      <c r="H110" s="45" t="s">
        <v>23</v>
      </c>
      <c r="I110" s="46">
        <f>I93</f>
        <v>79.576405138996321</v>
      </c>
      <c r="J110" s="1"/>
      <c r="K110" s="46">
        <f>J93</f>
        <v>67.727971710572646</v>
      </c>
      <c r="L110" s="33">
        <f>K110+I110</f>
        <v>147.30437684956897</v>
      </c>
      <c r="M110" s="1"/>
      <c r="N110" s="45" t="s">
        <v>23</v>
      </c>
      <c r="O110" s="46" t="e">
        <f>O93</f>
        <v>#N/A</v>
      </c>
      <c r="P110" s="1"/>
      <c r="Q110" s="46" t="e">
        <f>P93</f>
        <v>#N/A</v>
      </c>
      <c r="R110" s="33" t="e">
        <f>Q110+O110</f>
        <v>#N/A</v>
      </c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44"/>
      <c r="C111" s="46"/>
      <c r="D111" s="1"/>
      <c r="E111" s="46"/>
      <c r="F111" s="33"/>
      <c r="G111" s="1"/>
      <c r="H111" s="44"/>
      <c r="I111" s="46"/>
      <c r="J111" s="1"/>
      <c r="K111" s="46"/>
      <c r="L111" s="33"/>
      <c r="M111" s="1"/>
      <c r="N111" s="44"/>
      <c r="O111" s="46"/>
      <c r="P111" s="1"/>
      <c r="Q111" s="46"/>
      <c r="R111" s="33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44"/>
      <c r="C112" s="51" t="s">
        <v>24</v>
      </c>
      <c r="D112" s="3"/>
      <c r="E112" s="51" t="s">
        <v>25</v>
      </c>
      <c r="F112" s="33"/>
      <c r="G112" s="1"/>
      <c r="H112" s="44"/>
      <c r="I112" s="51" t="s">
        <v>24</v>
      </c>
      <c r="J112" s="3"/>
      <c r="K112" s="51" t="s">
        <v>25</v>
      </c>
      <c r="L112" s="33"/>
      <c r="M112" s="1"/>
      <c r="N112" s="44"/>
      <c r="O112" s="51" t="s">
        <v>24</v>
      </c>
      <c r="P112" s="3"/>
      <c r="Q112" s="51" t="s">
        <v>25</v>
      </c>
      <c r="R112" s="33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45" t="s">
        <v>26</v>
      </c>
      <c r="C113" s="37">
        <f>(F110^7.45)/((F110^7.45)+(D109^7.45))</f>
        <v>0.62416662865862549</v>
      </c>
      <c r="D113" s="1"/>
      <c r="E113" s="52">
        <f>(D109^7.45)/((D109^7.45)+(F110^7.45))</f>
        <v>0.37583337134137457</v>
      </c>
      <c r="F113" s="17"/>
      <c r="G113" s="34"/>
      <c r="H113" s="45" t="s">
        <v>26</v>
      </c>
      <c r="I113" s="37">
        <f>(L110^7.45)/((L110^7.45)+(J109^7.45))</f>
        <v>0.54858043611110752</v>
      </c>
      <c r="J113" s="1"/>
      <c r="K113" s="52">
        <f>(J109^7.45)/((J109^7.45)+(L110^7.45))</f>
        <v>0.45141956388889248</v>
      </c>
      <c r="L113" s="17"/>
      <c r="M113" s="1"/>
      <c r="N113" s="45" t="s">
        <v>26</v>
      </c>
      <c r="O113" s="37" t="e">
        <f>(R110^7.45)/((R110^7.45)+(P109^7.45))</f>
        <v>#N/A</v>
      </c>
      <c r="P113" s="1"/>
      <c r="Q113" s="52" t="e">
        <f>(P109^7.45)/((P109^7.45)+(R110^7.45))</f>
        <v>#N/A</v>
      </c>
      <c r="R113" s="17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44"/>
      <c r="C114" s="37"/>
      <c r="D114" s="37"/>
      <c r="E114" s="37"/>
      <c r="F114" s="17"/>
      <c r="G114" s="34"/>
      <c r="H114" s="44"/>
      <c r="I114" s="37"/>
      <c r="J114" s="37"/>
      <c r="K114" s="37"/>
      <c r="L114" s="17"/>
      <c r="M114" s="1"/>
      <c r="N114" s="44"/>
      <c r="O114" s="37"/>
      <c r="P114" s="37"/>
      <c r="Q114" s="37"/>
      <c r="R114" s="17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8" t="s">
        <v>18</v>
      </c>
      <c r="C115" s="37">
        <f>110/(110+100)</f>
        <v>0.52380952380952384</v>
      </c>
      <c r="D115" s="37"/>
      <c r="E115" s="37">
        <f>110/(110+100)</f>
        <v>0.52380952380952384</v>
      </c>
      <c r="F115" s="17"/>
      <c r="G115" s="1"/>
      <c r="H115" s="18" t="s">
        <v>18</v>
      </c>
      <c r="I115" s="37">
        <f>110/(110+100)</f>
        <v>0.52380952380952384</v>
      </c>
      <c r="J115" s="37"/>
      <c r="K115" s="37">
        <f>110/(110+100)</f>
        <v>0.52380952380952384</v>
      </c>
      <c r="L115" s="17"/>
      <c r="M115" s="1"/>
      <c r="N115" s="18" t="s">
        <v>18</v>
      </c>
      <c r="O115" s="37">
        <f>110/(110+100)</f>
        <v>0.52380952380952384</v>
      </c>
      <c r="P115" s="37"/>
      <c r="Q115" s="37">
        <f>110/(110+100)</f>
        <v>0.52380952380952384</v>
      </c>
      <c r="R115" s="17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44"/>
      <c r="C116" s="37"/>
      <c r="D116" s="37"/>
      <c r="E116" s="37"/>
      <c r="F116" s="17"/>
      <c r="G116" s="1"/>
      <c r="H116" s="44"/>
      <c r="I116" s="37"/>
      <c r="J116" s="37"/>
      <c r="K116" s="37"/>
      <c r="L116" s="17"/>
      <c r="M116" s="1"/>
      <c r="N116" s="44"/>
      <c r="O116" s="37"/>
      <c r="P116" s="37"/>
      <c r="Q116" s="37"/>
      <c r="R116" s="17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45" t="s">
        <v>19</v>
      </c>
      <c r="C117" s="48">
        <f>C113-C115</f>
        <v>0.10035710484910165</v>
      </c>
      <c r="D117" s="1"/>
      <c r="E117" s="48">
        <f>E113-E115</f>
        <v>-0.14797615246814927</v>
      </c>
      <c r="F117" s="17"/>
      <c r="G117" s="1"/>
      <c r="H117" s="45" t="s">
        <v>19</v>
      </c>
      <c r="I117" s="48">
        <f>I113-I115</f>
        <v>2.4770912301583681E-2</v>
      </c>
      <c r="J117" s="1"/>
      <c r="K117" s="48">
        <f>K113-K115</f>
        <v>-7.2389959920631353E-2</v>
      </c>
      <c r="L117" s="17"/>
      <c r="M117" s="1"/>
      <c r="N117" s="45" t="s">
        <v>19</v>
      </c>
      <c r="O117" s="48" t="e">
        <f>O113-O115</f>
        <v>#N/A</v>
      </c>
      <c r="P117" s="1"/>
      <c r="Q117" s="48" t="e">
        <f>Q113-Q115</f>
        <v>#N/A</v>
      </c>
      <c r="R117" s="17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44"/>
      <c r="C118" s="37"/>
      <c r="D118" s="1"/>
      <c r="E118" s="37"/>
      <c r="F118" s="17"/>
      <c r="G118" s="1"/>
      <c r="H118" s="44"/>
      <c r="I118" s="37"/>
      <c r="J118" s="1"/>
      <c r="K118" s="37"/>
      <c r="L118" s="17"/>
      <c r="M118" s="1"/>
      <c r="N118" s="44"/>
      <c r="O118" s="37"/>
      <c r="P118" s="1"/>
      <c r="Q118" s="37"/>
      <c r="R118" s="17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45" t="s">
        <v>20</v>
      </c>
      <c r="C119" s="49" t="e">
        <f>VLOOKUP(C83,'[2]Kelly Sunday O-U'!$C$2:$L$106,9,FALSE)</f>
        <v>#N/A</v>
      </c>
      <c r="D119" s="53"/>
      <c r="E119" s="49" t="e">
        <f>VLOOKUP(C83,'[2]Kelly Sunday O-U'!$C$2:$L$106,10,FALSE)</f>
        <v>#N/A</v>
      </c>
      <c r="F119" s="60"/>
      <c r="G119" s="1"/>
      <c r="H119" s="45" t="s">
        <v>20</v>
      </c>
      <c r="I119" s="49" t="e">
        <f>VLOOKUP(I83,'[2]Kelly Sunday O-U'!$C$2:$L$106,9,FALSE)</f>
        <v>#N/A</v>
      </c>
      <c r="J119" s="53"/>
      <c r="K119" s="49" t="e">
        <f>VLOOKUP(I83,'[2]Kelly Sunday O-U'!$C$2:$L$106,10,FALSE)</f>
        <v>#N/A</v>
      </c>
      <c r="L119" s="60" t="e">
        <f>K119/5</f>
        <v>#N/A</v>
      </c>
      <c r="M119" s="1"/>
      <c r="N119" s="45" t="s">
        <v>20</v>
      </c>
      <c r="O119" s="49" t="e">
        <f>VLOOKUP(O83,'[2]Kelly Sunday O-U'!$C$2:$L$106,9,FALSE)</f>
        <v>#N/A</v>
      </c>
      <c r="P119" s="53" t="e">
        <f>O119/5</f>
        <v>#N/A</v>
      </c>
      <c r="Q119" s="49" t="e">
        <f>VLOOKUP(O83,'[2]Kelly Sunday O-U'!$C$2:$L$106,10,FALSE)</f>
        <v>#N/A</v>
      </c>
      <c r="R119" s="60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55"/>
      <c r="C120" s="56"/>
      <c r="D120" s="57"/>
      <c r="E120" s="56"/>
      <c r="F120" s="58"/>
      <c r="G120" s="1"/>
      <c r="H120" s="55"/>
      <c r="I120" s="56"/>
      <c r="J120" s="57"/>
      <c r="K120" s="56"/>
      <c r="L120" s="58"/>
      <c r="M120" s="1"/>
      <c r="N120" s="55"/>
      <c r="O120" s="56"/>
      <c r="P120" s="57"/>
      <c r="Q120" s="56"/>
      <c r="R120" s="58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40"/>
      <c r="D121" s="40"/>
      <c r="E121" s="37"/>
      <c r="F121" s="61"/>
      <c r="G121" s="1"/>
      <c r="H121" s="1"/>
      <c r="I121" s="40"/>
      <c r="J121" s="40"/>
      <c r="K121" s="37"/>
      <c r="L121" s="61"/>
      <c r="M121" s="1"/>
      <c r="N121" s="1"/>
      <c r="O121" s="40"/>
      <c r="P121" s="40"/>
      <c r="Q121" s="37"/>
      <c r="R121" s="6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28"/>
      <c r="C122" s="30"/>
      <c r="D122" s="30"/>
      <c r="E122" s="30"/>
      <c r="F122" s="29"/>
      <c r="G122" s="1"/>
      <c r="H122" s="28"/>
      <c r="I122" s="30"/>
      <c r="J122" s="30"/>
      <c r="K122" s="30"/>
      <c r="L122" s="29"/>
      <c r="M122" s="1"/>
      <c r="N122" s="28"/>
      <c r="O122" s="30"/>
      <c r="P122" s="30"/>
      <c r="Q122" s="30"/>
      <c r="R122" s="29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8"/>
      <c r="C123" s="31" t="str">
        <f>'NCAA Tournament Bracket'!C39</f>
        <v>Memphis</v>
      </c>
      <c r="D123" s="31" t="str">
        <f>'NCAA Tournament Bracket'!C41</f>
        <v>Florida Atlantic</v>
      </c>
      <c r="E123" s="1"/>
      <c r="F123" s="17"/>
      <c r="G123" s="1"/>
      <c r="H123" s="18"/>
      <c r="I123" s="31" t="str">
        <f>'NCAA Tournament Bracket'!C43</f>
        <v>Duke</v>
      </c>
      <c r="J123" s="31" t="str">
        <f>'NCAA Tournament Bracket'!C45</f>
        <v>Oral Roberts</v>
      </c>
      <c r="K123" s="1"/>
      <c r="L123" s="17"/>
      <c r="M123" s="1"/>
      <c r="N123" s="18"/>
      <c r="O123" s="31" t="str">
        <f>'NCAA Tournament Bracket'!C47</f>
        <v>Tennessee</v>
      </c>
      <c r="P123" s="31" t="str">
        <f>'NCAA Tournament Bracket'!C49</f>
        <v>Louisiana</v>
      </c>
      <c r="Q123" s="1"/>
      <c r="R123" s="17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8" t="s">
        <v>6</v>
      </c>
      <c r="C124" s="32">
        <f>VLOOKUP(C123,[1]Stats!$B$2:$I$363,5,FALSE)-(VLOOKUP(C123,[1]Stats!$B$2:$I$363,8,FALSE)/2)</f>
        <v>114.21900000000001</v>
      </c>
      <c r="D124" s="32">
        <f>VLOOKUP(D123,[1]Stats!$B$2:$I$363,5,FALSE)-(VLOOKUP(D123,[1]Stats!$B$2:$I$363,8,FALSE)/2)</f>
        <v>114.37350000000001</v>
      </c>
      <c r="E124" s="1"/>
      <c r="F124" s="33"/>
      <c r="G124" s="34"/>
      <c r="H124" s="18" t="s">
        <v>6</v>
      </c>
      <c r="I124" s="32">
        <f>VLOOKUP(I123,[1]Stats!$B$2:$I$363,5,FALSE)-(VLOOKUP(I123,[1]Stats!$B$2:$I$363,8,FALSE)/2)</f>
        <v>113.2705</v>
      </c>
      <c r="J124" s="32">
        <f>VLOOKUP(J123,[1]Stats!$B$2:$I$363,5,FALSE)-(VLOOKUP(J123,[1]Stats!$B$2:$I$363,8,FALSE)/2)</f>
        <v>115.3485</v>
      </c>
      <c r="K124" s="1"/>
      <c r="L124" s="33"/>
      <c r="M124" s="1"/>
      <c r="N124" s="18" t="s">
        <v>6</v>
      </c>
      <c r="O124" s="32">
        <f>VLOOKUP(O123,[1]Stats!$B$2:$I$363,5,FALSE)-(VLOOKUP(O123,[1]Stats!$B$2:$I$363,8,FALSE)/2)</f>
        <v>112.7355</v>
      </c>
      <c r="P124" s="32">
        <f>VLOOKUP(P123,[1]Stats!$B$2:$I$363,5,FALSE)-(VLOOKUP(P123,[1]Stats!$B$2:$I$363,8,FALSE)/2)</f>
        <v>112.2615</v>
      </c>
      <c r="Q124" s="1"/>
      <c r="R124" s="33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8" t="s">
        <v>7</v>
      </c>
      <c r="C125" s="32">
        <f>VLOOKUP(C123,[1]Stats!$B$2:$I$363,6,FALSE)-(VLOOKUP(C123,[2]Stats!$B$2:$I$364,8,FALSE)/2)</f>
        <v>96.515500000000003</v>
      </c>
      <c r="D125" s="32">
        <f>VLOOKUP(D123,[1]Stats!$B$2:$I$363,6,FALSE)-(VLOOKUP(D123,[2]Stats!$B$2:$I$364,8,FALSE)/2)</f>
        <v>96.147499999999994</v>
      </c>
      <c r="E125" s="1"/>
      <c r="F125" s="35"/>
      <c r="G125" s="34"/>
      <c r="H125" s="18" t="s">
        <v>7</v>
      </c>
      <c r="I125" s="32">
        <f>VLOOKUP(I123,[1]Stats!$B$2:$I$363,6,FALSE)-(VLOOKUP(I123,[2]Stats!$B$2:$I$364,8,FALSE)/2)</f>
        <v>94.805499999999995</v>
      </c>
      <c r="J125" s="32">
        <f>VLOOKUP(J123,[1]Stats!$B$2:$I$363,6,FALSE)-(VLOOKUP(J123,[2]Stats!$B$2:$I$364,8,FALSE)/2)</f>
        <v>102.11349999999999</v>
      </c>
      <c r="K125" s="1"/>
      <c r="L125" s="35"/>
      <c r="M125" s="1"/>
      <c r="N125" s="18" t="s">
        <v>7</v>
      </c>
      <c r="O125" s="32">
        <f>VLOOKUP(O123,[1]Stats!$B$2:$I$363,6,FALSE)-(VLOOKUP(O123,[2]Stats!$B$2:$I$364,8,FALSE)/2)</f>
        <v>88.078499999999991</v>
      </c>
      <c r="P125" s="32">
        <f>VLOOKUP(P123,[1]Stats!$B$2:$I$363,6,FALSE)-(VLOOKUP(P123,[2]Stats!$B$2:$I$364,8,FALSE)/2)</f>
        <v>104.11099999999999</v>
      </c>
      <c r="Q125" s="1"/>
      <c r="R125" s="35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8"/>
      <c r="C126" s="3"/>
      <c r="D126" s="3"/>
      <c r="E126" s="1"/>
      <c r="F126" s="11"/>
      <c r="G126" s="1"/>
      <c r="H126" s="18"/>
      <c r="I126" s="3"/>
      <c r="J126" s="3"/>
      <c r="K126" s="1"/>
      <c r="L126" s="11"/>
      <c r="M126" s="1"/>
      <c r="N126" s="18"/>
      <c r="O126" s="3"/>
      <c r="P126" s="3"/>
      <c r="Q126" s="1"/>
      <c r="R126" s="1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8" t="s">
        <v>8</v>
      </c>
      <c r="C127" s="32">
        <f>(C124*D125)/[1]Stats!$F$365</f>
        <v>98.713449910112359</v>
      </c>
      <c r="D127" s="32">
        <f>(D124*C125)/[1]Stats!$F$365</f>
        <v>99.225308217977542</v>
      </c>
      <c r="E127" s="1"/>
      <c r="F127" s="11"/>
      <c r="G127" s="1"/>
      <c r="H127" s="18" t="s">
        <v>8</v>
      </c>
      <c r="I127" s="32">
        <f>(I124*J125)/[1]Stats!$F$365</f>
        <v>103.96806473483146</v>
      </c>
      <c r="J127" s="32">
        <f>(J124*I125)/[1]Stats!$F$365</f>
        <v>98.298177229213479</v>
      </c>
      <c r="K127" s="1"/>
      <c r="L127" s="11"/>
      <c r="M127" s="1"/>
      <c r="N127" s="18" t="s">
        <v>8</v>
      </c>
      <c r="O127" s="32">
        <f>(O124*P125)/[1]Stats!$F$365</f>
        <v>105.50117429662922</v>
      </c>
      <c r="P127" s="32">
        <f>(P124*O125)/[1]Stats!$F$365</f>
        <v>88.879321597752806</v>
      </c>
      <c r="Q127" s="1"/>
      <c r="R127" s="1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8"/>
      <c r="C128" s="36"/>
      <c r="D128" s="36"/>
      <c r="E128" s="1"/>
      <c r="F128" s="11"/>
      <c r="G128" s="1"/>
      <c r="H128" s="18"/>
      <c r="I128" s="36"/>
      <c r="J128" s="36"/>
      <c r="K128" s="1"/>
      <c r="L128" s="11"/>
      <c r="M128" s="1"/>
      <c r="N128" s="18"/>
      <c r="O128" s="36"/>
      <c r="P128" s="36"/>
      <c r="Q128" s="1"/>
      <c r="R128" s="1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8" t="s">
        <v>9</v>
      </c>
      <c r="C129" s="32">
        <f>VLOOKUP(C123,[2]Stats!$B$2:$H$364,7,FALSE)</f>
        <v>70.5</v>
      </c>
      <c r="D129" s="32">
        <f>VLOOKUP(D123,[2]Stats!$B$2:$H$364,7,FALSE)</f>
        <v>67.3</v>
      </c>
      <c r="E129" s="37"/>
      <c r="F129" s="38"/>
      <c r="G129" s="1"/>
      <c r="H129" s="18" t="s">
        <v>9</v>
      </c>
      <c r="I129" s="32">
        <f>VLOOKUP(I123,[2]Stats!$B$2:$H$364,7,FALSE)</f>
        <v>67.400000000000006</v>
      </c>
      <c r="J129" s="32">
        <f>VLOOKUP(J123,[2]Stats!$B$2:$H$364,7,FALSE)</f>
        <v>70.3</v>
      </c>
      <c r="K129" s="37"/>
      <c r="L129" s="38"/>
      <c r="M129" s="1"/>
      <c r="N129" s="18" t="s">
        <v>9</v>
      </c>
      <c r="O129" s="32">
        <f>VLOOKUP(O123,[2]Stats!$B$2:$H$364,7,FALSE)</f>
        <v>67.400000000000006</v>
      </c>
      <c r="P129" s="32">
        <f>VLOOKUP(P123,[2]Stats!$B$2:$H$364,7,FALSE)</f>
        <v>69.5</v>
      </c>
      <c r="Q129" s="37"/>
      <c r="R129" s="38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8" t="s">
        <v>10</v>
      </c>
      <c r="C130" s="39">
        <f>C129/[1]Stats!$H$364</f>
        <v>1.036764705882353</v>
      </c>
      <c r="D130" s="39">
        <f>D129/[1]Stats!$H$364</f>
        <v>0.9897058823529411</v>
      </c>
      <c r="E130" s="37"/>
      <c r="F130" s="38"/>
      <c r="G130" s="1"/>
      <c r="H130" s="18" t="s">
        <v>10</v>
      </c>
      <c r="I130" s="39">
        <f>I129/[1]Stats!$H$364</f>
        <v>0.99117647058823533</v>
      </c>
      <c r="J130" s="39">
        <f>J129/[1]Stats!$H$364</f>
        <v>1.0338235294117646</v>
      </c>
      <c r="K130" s="37"/>
      <c r="L130" s="38"/>
      <c r="M130" s="1"/>
      <c r="N130" s="18" t="s">
        <v>10</v>
      </c>
      <c r="O130" s="39">
        <f>O129/[1]Stats!$H$364</f>
        <v>0.99117647058823533</v>
      </c>
      <c r="P130" s="39">
        <f>P129/[1]Stats!$H$364</f>
        <v>1.0220588235294117</v>
      </c>
      <c r="Q130" s="37"/>
      <c r="R130" s="38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8" t="s">
        <v>11</v>
      </c>
      <c r="C131" s="79">
        <f>(((C130*D130)*[1]Stats!$H$364))</f>
        <v>69.774264705882345</v>
      </c>
      <c r="D131" s="75"/>
      <c r="E131" s="37"/>
      <c r="F131" s="38"/>
      <c r="G131" s="1"/>
      <c r="H131" s="18" t="s">
        <v>11</v>
      </c>
      <c r="I131" s="79">
        <f>(((I130*J130)*[1]Stats!$H$364))</f>
        <v>69.679705882352934</v>
      </c>
      <c r="J131" s="75"/>
      <c r="K131" s="37"/>
      <c r="L131" s="38"/>
      <c r="M131" s="1"/>
      <c r="N131" s="18" t="s">
        <v>11</v>
      </c>
      <c r="O131" s="79">
        <f>(((O130*P130)*[1]Stats!$H$364))</f>
        <v>68.886764705882356</v>
      </c>
      <c r="P131" s="75"/>
      <c r="Q131" s="37"/>
      <c r="R131" s="38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thickBot="1" x14ac:dyDescent="0.25">
      <c r="A132" s="1"/>
      <c r="B132" s="18"/>
      <c r="C132" s="40"/>
      <c r="D132" s="40"/>
      <c r="E132" s="37"/>
      <c r="F132" s="38"/>
      <c r="G132" s="1"/>
      <c r="H132" s="18"/>
      <c r="I132" s="40"/>
      <c r="J132" s="40"/>
      <c r="K132" s="37"/>
      <c r="L132" s="38"/>
      <c r="M132" s="1"/>
      <c r="N132" s="18"/>
      <c r="O132" s="40"/>
      <c r="P132" s="40"/>
      <c r="Q132" s="37"/>
      <c r="R132" s="38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thickBot="1" x14ac:dyDescent="0.25">
      <c r="A133" s="1"/>
      <c r="B133" s="18" t="s">
        <v>12</v>
      </c>
      <c r="C133" s="41">
        <f>C127*(C131/100)-(C134/2)+(D134/2)</f>
        <v>68.598779314832086</v>
      </c>
      <c r="D133" s="41">
        <f>D127*(C131/100)-(D134/2)+(C134/2)</f>
        <v>69.511533736997578</v>
      </c>
      <c r="E133" s="1"/>
      <c r="F133" s="17"/>
      <c r="G133" s="1"/>
      <c r="H133" s="18" t="s">
        <v>12</v>
      </c>
      <c r="I133" s="41">
        <f>I127*(I131/100)-(I134/2)+(J134/2)</f>
        <v>72.44464171880486</v>
      </c>
      <c r="J133" s="41">
        <f>J127*(I131/100)-(J134/2)+(I134/2)</f>
        <v>68.493880781029986</v>
      </c>
      <c r="K133" s="1"/>
      <c r="L133" s="17"/>
      <c r="M133" s="1"/>
      <c r="N133" s="18" t="s">
        <v>12</v>
      </c>
      <c r="O133" s="41">
        <f>O127*(O131/100)-(O134/2)+(P134/2)</f>
        <v>72.001345699661798</v>
      </c>
      <c r="P133" s="41">
        <f>P127*(O131/100)-(P134/2)+(O134/2)</f>
        <v>61.901089141228447</v>
      </c>
      <c r="Q133" s="1"/>
      <c r="R133" s="17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8"/>
      <c r="C134" s="42">
        <f>VLOOKUP(C123,[1]Sheet14!$C$2:$D$358,2,FALSE)</f>
        <v>0.55560905151661044</v>
      </c>
      <c r="D134" s="42">
        <f>VLOOKUP(D123,[1]Sheet14!$C$2:$D$358,2,FALSE)</f>
        <v>0</v>
      </c>
      <c r="E134" s="1"/>
      <c r="F134" s="17"/>
      <c r="G134" s="1"/>
      <c r="H134" s="18"/>
      <c r="I134" s="42">
        <f>VLOOKUP(I123,[1]Sheet14!$C$2:$D$358,2,FALSE)</f>
        <v>0</v>
      </c>
      <c r="J134" s="42">
        <f>VLOOKUP(J123,[1]Sheet14!$C$2:$D$358,2,FALSE)</f>
        <v>0</v>
      </c>
      <c r="K134" s="1"/>
      <c r="L134" s="17"/>
      <c r="M134" s="1"/>
      <c r="N134" s="18"/>
      <c r="O134" s="42">
        <f>VLOOKUP(O123,[1]Sheet14!$C$2:$D$358,2,FALSE)</f>
        <v>1.3499999999999999</v>
      </c>
      <c r="P134" s="42">
        <f>VLOOKUP(P123,[1]Sheet14!$C$2:$D$358,2,FALSE)</f>
        <v>0</v>
      </c>
      <c r="Q134" s="1"/>
      <c r="R134" s="17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8"/>
      <c r="C135" s="32"/>
      <c r="D135" s="32"/>
      <c r="E135" s="1"/>
      <c r="F135" s="17"/>
      <c r="G135" s="1"/>
      <c r="H135" s="18"/>
      <c r="I135" s="32"/>
      <c r="J135" s="32"/>
      <c r="K135" s="1"/>
      <c r="L135" s="17"/>
      <c r="M135" s="1"/>
      <c r="N135" s="18"/>
      <c r="O135" s="32"/>
      <c r="P135" s="32"/>
      <c r="Q135" s="1"/>
      <c r="R135" s="17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43" t="s">
        <v>13</v>
      </c>
      <c r="C136" s="1"/>
      <c r="D136" s="3" t="s">
        <v>14</v>
      </c>
      <c r="E136" s="3"/>
      <c r="F136" s="11" t="s">
        <v>14</v>
      </c>
      <c r="G136" s="1"/>
      <c r="H136" s="43" t="s">
        <v>13</v>
      </c>
      <c r="I136" s="1"/>
      <c r="J136" s="3" t="s">
        <v>14</v>
      </c>
      <c r="K136" s="3"/>
      <c r="L136" s="11" t="s">
        <v>14</v>
      </c>
      <c r="M136" s="1"/>
      <c r="N136" s="43" t="s">
        <v>13</v>
      </c>
      <c r="O136" s="1"/>
      <c r="P136" s="3" t="s">
        <v>14</v>
      </c>
      <c r="Q136" s="3"/>
      <c r="R136" s="11" t="s">
        <v>14</v>
      </c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44"/>
      <c r="C137" s="31" t="str">
        <f>C123</f>
        <v>Memphis</v>
      </c>
      <c r="D137" s="3"/>
      <c r="E137" s="31" t="str">
        <f>D123</f>
        <v>Florida Atlantic</v>
      </c>
      <c r="F137" s="11"/>
      <c r="G137" s="1"/>
      <c r="H137" s="44"/>
      <c r="I137" s="31" t="str">
        <f>I123</f>
        <v>Duke</v>
      </c>
      <c r="J137" s="3"/>
      <c r="K137" s="31" t="str">
        <f>J123</f>
        <v>Oral Roberts</v>
      </c>
      <c r="L137" s="11"/>
      <c r="M137" s="1"/>
      <c r="N137" s="44"/>
      <c r="O137" s="31" t="str">
        <f>O123</f>
        <v>Tennessee</v>
      </c>
      <c r="P137" s="3"/>
      <c r="Q137" s="31" t="str">
        <f>P123</f>
        <v>Louisiana</v>
      </c>
      <c r="R137" s="1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45" t="s">
        <v>15</v>
      </c>
      <c r="C138" s="46">
        <f>IF(D137&gt;0,C133+D137,C133)-0.85</f>
        <v>67.748779314832092</v>
      </c>
      <c r="D138" s="1"/>
      <c r="E138" s="46">
        <f>IF(F137&gt;0,D133+F137,D133)</f>
        <v>69.511533736997578</v>
      </c>
      <c r="F138" s="17"/>
      <c r="G138" s="1"/>
      <c r="H138" s="45" t="s">
        <v>15</v>
      </c>
      <c r="I138" s="46">
        <f>IF(J137&gt;0,I133+J137,I133)</f>
        <v>72.44464171880486</v>
      </c>
      <c r="J138" s="1"/>
      <c r="K138" s="46">
        <f>IF(L137&gt;0,J133+L137,J133)</f>
        <v>68.493880781029986</v>
      </c>
      <c r="L138" s="17"/>
      <c r="M138" s="1"/>
      <c r="N138" s="45" t="s">
        <v>15</v>
      </c>
      <c r="O138" s="46">
        <f>IF(P137&gt;0,O133+P137,O133)</f>
        <v>72.001345699661798</v>
      </c>
      <c r="P138" s="1"/>
      <c r="Q138" s="46">
        <f>IF(R137&gt;0,P133+R137,P133)</f>
        <v>61.901089141228447</v>
      </c>
      <c r="R138" s="17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44"/>
      <c r="C139" s="37"/>
      <c r="D139" s="3" t="s">
        <v>16</v>
      </c>
      <c r="E139" s="37"/>
      <c r="F139" s="11" t="s">
        <v>16</v>
      </c>
      <c r="G139" s="1"/>
      <c r="H139" s="44"/>
      <c r="I139" s="37"/>
      <c r="J139" s="3" t="s">
        <v>16</v>
      </c>
      <c r="K139" s="37"/>
      <c r="L139" s="11" t="s">
        <v>16</v>
      </c>
      <c r="M139" s="1"/>
      <c r="N139" s="44"/>
      <c r="O139" s="37"/>
      <c r="P139" s="3" t="s">
        <v>16</v>
      </c>
      <c r="Q139" s="37"/>
      <c r="R139" s="11" t="s">
        <v>16</v>
      </c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8" t="s">
        <v>17</v>
      </c>
      <c r="C140" s="37">
        <f>((C138^7.45)/((C138^7.45)+(E138^7.45)))</f>
        <v>0.45230481940997425</v>
      </c>
      <c r="D140" s="32">
        <f>-(C133-D133)</f>
        <v>0.91275442216549152</v>
      </c>
      <c r="E140" s="37">
        <f>((E138^7.45)/((E138^7.45)+(C138^7.45)))</f>
        <v>0.54769518059002575</v>
      </c>
      <c r="F140" s="47">
        <f>-(D133-C133)</f>
        <v>-0.91275442216549152</v>
      </c>
      <c r="G140" s="1"/>
      <c r="H140" s="18" t="s">
        <v>17</v>
      </c>
      <c r="I140" s="37">
        <f>((I138^7.45)/((I138^7.45)+(K138^7.45)))</f>
        <v>0.60295269649932315</v>
      </c>
      <c r="J140" s="32">
        <f>-(I133-J133)</f>
        <v>-3.9507609377748736</v>
      </c>
      <c r="K140" s="37">
        <f>((K138^7.45)/((K138^7.45)+(I138^7.45)))</f>
        <v>0.3970473035006768</v>
      </c>
      <c r="L140" s="47">
        <f>-(J133-I133)</f>
        <v>3.9507609377748736</v>
      </c>
      <c r="M140" s="1"/>
      <c r="N140" s="18" t="s">
        <v>17</v>
      </c>
      <c r="O140" s="37">
        <f>((O138^7.45)/((O138^7.45)+(Q138^7.45)))</f>
        <v>0.75510835467137516</v>
      </c>
      <c r="P140" s="32">
        <f>-(O133-P133)</f>
        <v>-10.100256558433351</v>
      </c>
      <c r="Q140" s="37">
        <f>((Q138^7.45)/((Q138^7.45)+(O138^7.45)))</f>
        <v>0.24489164532862487</v>
      </c>
      <c r="R140" s="47">
        <f>-(P133-O133)</f>
        <v>10.100256558433351</v>
      </c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8"/>
      <c r="C141" s="37"/>
      <c r="D141" s="1"/>
      <c r="E141" s="37"/>
      <c r="F141" s="17"/>
      <c r="G141" s="1"/>
      <c r="H141" s="18"/>
      <c r="I141" s="37"/>
      <c r="J141" s="1"/>
      <c r="K141" s="37"/>
      <c r="L141" s="17"/>
      <c r="M141" s="1"/>
      <c r="N141" s="18"/>
      <c r="O141" s="37"/>
      <c r="P141" s="1"/>
      <c r="Q141" s="37"/>
      <c r="R141" s="17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8" t="s">
        <v>18</v>
      </c>
      <c r="C142" s="37">
        <f>110/(110+100)</f>
        <v>0.52380952380952384</v>
      </c>
      <c r="D142" s="1"/>
      <c r="E142" s="37">
        <f>110/(110+100)</f>
        <v>0.52380952380952384</v>
      </c>
      <c r="F142" s="17"/>
      <c r="G142" s="1"/>
      <c r="H142" s="18" t="s">
        <v>18</v>
      </c>
      <c r="I142" s="37">
        <f>110/(110+100)</f>
        <v>0.52380952380952384</v>
      </c>
      <c r="J142" s="1"/>
      <c r="K142" s="37">
        <f>110/(110+100)</f>
        <v>0.52380952380952384</v>
      </c>
      <c r="L142" s="17"/>
      <c r="M142" s="1"/>
      <c r="N142" s="18" t="s">
        <v>18</v>
      </c>
      <c r="O142" s="37">
        <f>110/(110+100)</f>
        <v>0.52380952380952384</v>
      </c>
      <c r="P142" s="1"/>
      <c r="Q142" s="37">
        <f>110/(110+100)</f>
        <v>0.52380952380952384</v>
      </c>
      <c r="R142" s="17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8"/>
      <c r="C143" s="37"/>
      <c r="D143" s="1"/>
      <c r="E143" s="37"/>
      <c r="F143" s="17"/>
      <c r="G143" s="1"/>
      <c r="H143" s="18"/>
      <c r="I143" s="37"/>
      <c r="J143" s="1"/>
      <c r="K143" s="37"/>
      <c r="L143" s="17"/>
      <c r="M143" s="1"/>
      <c r="N143" s="18"/>
      <c r="O143" s="37"/>
      <c r="P143" s="1"/>
      <c r="Q143" s="37"/>
      <c r="R143" s="17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45" t="s">
        <v>19</v>
      </c>
      <c r="C144" s="48">
        <f>C140-C142</f>
        <v>-7.150470439954959E-2</v>
      </c>
      <c r="D144" s="1"/>
      <c r="E144" s="48">
        <f>E140-E142</f>
        <v>2.3885656780501918E-2</v>
      </c>
      <c r="F144" s="17"/>
      <c r="G144" s="1"/>
      <c r="H144" s="45" t="s">
        <v>19</v>
      </c>
      <c r="I144" s="48">
        <f>I140-I142</f>
        <v>7.9143172689799313E-2</v>
      </c>
      <c r="J144" s="1"/>
      <c r="K144" s="48">
        <f>K140-K142</f>
        <v>-0.12676222030884704</v>
      </c>
      <c r="L144" s="17"/>
      <c r="M144" s="1"/>
      <c r="N144" s="45" t="s">
        <v>19</v>
      </c>
      <c r="O144" s="48">
        <f>O140-O142</f>
        <v>0.23129883086185132</v>
      </c>
      <c r="P144" s="1"/>
      <c r="Q144" s="48">
        <f>Q140-Q142</f>
        <v>-0.278917878480899</v>
      </c>
      <c r="R144" s="17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44"/>
      <c r="C145" s="37"/>
      <c r="D145" s="1"/>
      <c r="E145" s="37"/>
      <c r="F145" s="17"/>
      <c r="G145" s="1"/>
      <c r="H145" s="44"/>
      <c r="I145" s="37"/>
      <c r="J145" s="1"/>
      <c r="K145" s="37"/>
      <c r="L145" s="17"/>
      <c r="M145" s="1"/>
      <c r="N145" s="44"/>
      <c r="O145" s="37"/>
      <c r="P145" s="1"/>
      <c r="Q145" s="37"/>
      <c r="R145" s="17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45" t="s">
        <v>20</v>
      </c>
      <c r="C146" s="49">
        <f>VLOOKUP(C123,'[2]Kelly Sunday'!$C$2:$L$106,9,FALSE)</f>
        <v>-40.332639862646502</v>
      </c>
      <c r="D146" s="62"/>
      <c r="E146" s="49" t="e">
        <f>VLOOKUP(D123,'[2]Kelly Sunday'!$E$2:$L$106,8,FALSE)</f>
        <v>#N/A</v>
      </c>
      <c r="F146" s="17"/>
      <c r="G146" s="1"/>
      <c r="H146" s="45" t="s">
        <v>20</v>
      </c>
      <c r="I146" s="49" t="e">
        <f>VLOOKUP(I123,'[2]Kelly Sunday'!$C$2:$L$106,9,FALSE)</f>
        <v>#N/A</v>
      </c>
      <c r="J146" s="62"/>
      <c r="K146" s="49">
        <f>VLOOKUP(J123,'[2]Kelly Sunday'!$E$2:$L$106,8,FALSE)</f>
        <v>33.461866225287935</v>
      </c>
      <c r="L146" s="17"/>
      <c r="M146" s="1"/>
      <c r="N146" s="45" t="s">
        <v>20</v>
      </c>
      <c r="O146" s="49" t="e">
        <f>VLOOKUP(O123,'[2]Kelly Sunday'!$C$2:$L$106,9,FALSE)</f>
        <v>#N/A</v>
      </c>
      <c r="P146" s="62"/>
      <c r="Q146" s="49">
        <f>VLOOKUP(P123,'[2]Kelly Sunday'!$E$2:$L$106,8,FALSE)</f>
        <v>-36.271497134544603</v>
      </c>
      <c r="R146" s="17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44"/>
      <c r="C147" s="37"/>
      <c r="D147" s="1"/>
      <c r="E147" s="37"/>
      <c r="F147" s="17"/>
      <c r="G147" s="1"/>
      <c r="H147" s="44"/>
      <c r="I147" s="37"/>
      <c r="J147" s="1"/>
      <c r="K147" s="37"/>
      <c r="L147" s="17"/>
      <c r="M147" s="1"/>
      <c r="N147" s="44"/>
      <c r="O147" s="37"/>
      <c r="P147" s="1"/>
      <c r="Q147" s="37"/>
      <c r="R147" s="17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50" t="s">
        <v>21</v>
      </c>
      <c r="C148" s="37"/>
      <c r="D148" s="3" t="s">
        <v>14</v>
      </c>
      <c r="E148" s="37"/>
      <c r="F148" s="17"/>
      <c r="G148" s="34"/>
      <c r="H148" s="50" t="s">
        <v>21</v>
      </c>
      <c r="I148" s="37"/>
      <c r="J148" s="3" t="s">
        <v>14</v>
      </c>
      <c r="K148" s="37"/>
      <c r="L148" s="17"/>
      <c r="M148" s="1"/>
      <c r="N148" s="50" t="s">
        <v>21</v>
      </c>
      <c r="O148" s="37"/>
      <c r="P148" s="3" t="s">
        <v>14</v>
      </c>
      <c r="Q148" s="37"/>
      <c r="R148" s="17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44"/>
      <c r="C149" s="31" t="str">
        <f>C123</f>
        <v>Memphis</v>
      </c>
      <c r="D149" s="3">
        <v>158</v>
      </c>
      <c r="E149" s="31" t="str">
        <f>D123</f>
        <v>Florida Atlantic</v>
      </c>
      <c r="F149" s="17" t="s">
        <v>22</v>
      </c>
      <c r="G149" s="34"/>
      <c r="H149" s="44"/>
      <c r="I149" s="31" t="str">
        <f>I123</f>
        <v>Duke</v>
      </c>
      <c r="J149" s="3">
        <v>132</v>
      </c>
      <c r="K149" s="31" t="str">
        <f>J123</f>
        <v>Oral Roberts</v>
      </c>
      <c r="L149" s="17" t="s">
        <v>22</v>
      </c>
      <c r="M149" s="1"/>
      <c r="N149" s="44"/>
      <c r="O149" s="31" t="str">
        <f>O123</f>
        <v>Tennessee</v>
      </c>
      <c r="P149" s="3">
        <v>140.5</v>
      </c>
      <c r="Q149" s="31" t="str">
        <f>P123</f>
        <v>Louisiana</v>
      </c>
      <c r="R149" s="17" t="s">
        <v>22</v>
      </c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45" t="s">
        <v>23</v>
      </c>
      <c r="C150" s="46">
        <f>C133</f>
        <v>68.598779314832086</v>
      </c>
      <c r="D150" s="1"/>
      <c r="E150" s="46">
        <f>D133</f>
        <v>69.511533736997578</v>
      </c>
      <c r="F150" s="33">
        <f>E150+C150</f>
        <v>138.11031305182968</v>
      </c>
      <c r="G150" s="1"/>
      <c r="H150" s="45" t="s">
        <v>23</v>
      </c>
      <c r="I150" s="46">
        <f>I133</f>
        <v>72.44464171880486</v>
      </c>
      <c r="J150" s="1"/>
      <c r="K150" s="46">
        <f>J133</f>
        <v>68.493880781029986</v>
      </c>
      <c r="L150" s="33">
        <f>K150+I150</f>
        <v>140.93852249983485</v>
      </c>
      <c r="M150" s="1"/>
      <c r="N150" s="45" t="s">
        <v>23</v>
      </c>
      <c r="O150" s="46">
        <f>O133</f>
        <v>72.001345699661798</v>
      </c>
      <c r="P150" s="1"/>
      <c r="Q150" s="46">
        <f>P133</f>
        <v>61.901089141228447</v>
      </c>
      <c r="R150" s="33">
        <f>Q150+O150</f>
        <v>133.90243484089024</v>
      </c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44"/>
      <c r="C151" s="46"/>
      <c r="D151" s="1"/>
      <c r="E151" s="46"/>
      <c r="F151" s="33"/>
      <c r="G151" s="1"/>
      <c r="H151" s="44"/>
      <c r="I151" s="46"/>
      <c r="J151" s="1"/>
      <c r="K151" s="46"/>
      <c r="L151" s="33"/>
      <c r="M151" s="1"/>
      <c r="N151" s="44"/>
      <c r="O151" s="46"/>
      <c r="P151" s="1"/>
      <c r="Q151" s="46"/>
      <c r="R151" s="33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44"/>
      <c r="C152" s="51" t="s">
        <v>24</v>
      </c>
      <c r="D152" s="3"/>
      <c r="E152" s="51" t="s">
        <v>25</v>
      </c>
      <c r="F152" s="33"/>
      <c r="G152" s="1"/>
      <c r="H152" s="44"/>
      <c r="I152" s="51" t="s">
        <v>24</v>
      </c>
      <c r="J152" s="3"/>
      <c r="K152" s="51" t="s">
        <v>25</v>
      </c>
      <c r="L152" s="33"/>
      <c r="M152" s="1"/>
      <c r="N152" s="44"/>
      <c r="O152" s="51" t="s">
        <v>24</v>
      </c>
      <c r="P152" s="3"/>
      <c r="Q152" s="51" t="s">
        <v>25</v>
      </c>
      <c r="R152" s="33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45" t="s">
        <v>26</v>
      </c>
      <c r="C153" s="37">
        <f>(F150^7.45)/((F150^7.45)+(D149^7.45))</f>
        <v>0.26848157577441611</v>
      </c>
      <c r="D153" s="1"/>
      <c r="E153" s="52">
        <f>(D149^7.45)/((D149^7.45)+(F150^7.45))</f>
        <v>0.73151842422558389</v>
      </c>
      <c r="F153" s="17"/>
      <c r="G153" s="1"/>
      <c r="H153" s="45" t="s">
        <v>26</v>
      </c>
      <c r="I153" s="37">
        <f>(L150^7.45)/((L150^7.45)+(J149^7.45))</f>
        <v>0.61966766467089662</v>
      </c>
      <c r="J153" s="1"/>
      <c r="K153" s="52">
        <f>(J149^7.45)/((J149^7.45)+(L150^7.45))</f>
        <v>0.38033233532910332</v>
      </c>
      <c r="L153" s="17"/>
      <c r="M153" s="1"/>
      <c r="N153" s="45" t="s">
        <v>26</v>
      </c>
      <c r="O153" s="37">
        <f>(R150^7.45)/((R150^7.45)+(P149^7.45))</f>
        <v>0.41136737540821994</v>
      </c>
      <c r="P153" s="1"/>
      <c r="Q153" s="52">
        <f>(P149^7.45)/((P149^7.45)+(R150^7.45))</f>
        <v>0.58863262459178001</v>
      </c>
      <c r="R153" s="17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44"/>
      <c r="C154" s="37"/>
      <c r="D154" s="37"/>
      <c r="E154" s="37"/>
      <c r="F154" s="17"/>
      <c r="G154" s="1"/>
      <c r="H154" s="44"/>
      <c r="I154" s="37"/>
      <c r="J154" s="37"/>
      <c r="K154" s="37"/>
      <c r="L154" s="17"/>
      <c r="M154" s="1"/>
      <c r="N154" s="44"/>
      <c r="O154" s="37"/>
      <c r="P154" s="37"/>
      <c r="Q154" s="37"/>
      <c r="R154" s="17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8" t="s">
        <v>18</v>
      </c>
      <c r="C155" s="37">
        <f>110/(110+100)</f>
        <v>0.52380952380952384</v>
      </c>
      <c r="D155" s="37"/>
      <c r="E155" s="37">
        <f>110/(110+100)</f>
        <v>0.52380952380952384</v>
      </c>
      <c r="F155" s="17"/>
      <c r="G155" s="1"/>
      <c r="H155" s="18" t="s">
        <v>18</v>
      </c>
      <c r="I155" s="37">
        <f>110/(110+100)</f>
        <v>0.52380952380952384</v>
      </c>
      <c r="J155" s="37"/>
      <c r="K155" s="37">
        <f>110/(110+100)</f>
        <v>0.52380952380952384</v>
      </c>
      <c r="L155" s="17"/>
      <c r="M155" s="1"/>
      <c r="N155" s="18" t="s">
        <v>18</v>
      </c>
      <c r="O155" s="37">
        <f>110/(110+100)</f>
        <v>0.52380952380952384</v>
      </c>
      <c r="P155" s="37"/>
      <c r="Q155" s="37">
        <f>110/(110+100)</f>
        <v>0.52380952380952384</v>
      </c>
      <c r="R155" s="17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44"/>
      <c r="C156" s="37"/>
      <c r="D156" s="37"/>
      <c r="E156" s="37"/>
      <c r="F156" s="17"/>
      <c r="G156" s="1"/>
      <c r="H156" s="44"/>
      <c r="I156" s="37"/>
      <c r="J156" s="37"/>
      <c r="K156" s="37"/>
      <c r="L156" s="17"/>
      <c r="M156" s="1"/>
      <c r="N156" s="44"/>
      <c r="O156" s="37"/>
      <c r="P156" s="37"/>
      <c r="Q156" s="37"/>
      <c r="R156" s="17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45" t="s">
        <v>19</v>
      </c>
      <c r="C157" s="48">
        <f>C153-C155</f>
        <v>-0.25532794803510772</v>
      </c>
      <c r="D157" s="1"/>
      <c r="E157" s="48">
        <f>E153-E155</f>
        <v>0.20770890041606005</v>
      </c>
      <c r="F157" s="17"/>
      <c r="G157" s="1"/>
      <c r="H157" s="45" t="s">
        <v>19</v>
      </c>
      <c r="I157" s="48">
        <f>I153-I155</f>
        <v>9.5858140861372787E-2</v>
      </c>
      <c r="J157" s="1"/>
      <c r="K157" s="48">
        <f>K153-K155</f>
        <v>-0.14347718848042051</v>
      </c>
      <c r="L157" s="17"/>
      <c r="M157" s="1"/>
      <c r="N157" s="45" t="s">
        <v>19</v>
      </c>
      <c r="O157" s="48">
        <f>O153-O155</f>
        <v>-0.1124421484013039</v>
      </c>
      <c r="P157" s="1"/>
      <c r="Q157" s="48">
        <f>Q153-Q155</f>
        <v>6.4823100782256171E-2</v>
      </c>
      <c r="R157" s="17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44"/>
      <c r="C158" s="37"/>
      <c r="D158" s="1"/>
      <c r="E158" s="37"/>
      <c r="F158" s="17"/>
      <c r="G158" s="1"/>
      <c r="H158" s="44"/>
      <c r="I158" s="37"/>
      <c r="J158" s="1"/>
      <c r="K158" s="37"/>
      <c r="L158" s="17"/>
      <c r="M158" s="1"/>
      <c r="N158" s="44"/>
      <c r="O158" s="37"/>
      <c r="P158" s="1"/>
      <c r="Q158" s="37"/>
      <c r="R158" s="17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45" t="s">
        <v>20</v>
      </c>
      <c r="C159" s="49">
        <f>VLOOKUP(C123,'[2]Kelly Sunday O-U'!$C$2:$L$106,9,FALSE)</f>
        <v>6.3552691280762241</v>
      </c>
      <c r="D159" s="1"/>
      <c r="E159" s="49">
        <f>VLOOKUP(C123,'[2]Kelly Sunday O-U'!$C$2:$L$106,10,FALSE)</f>
        <v>-13.772851545658648</v>
      </c>
      <c r="F159" s="60"/>
      <c r="G159" s="1"/>
      <c r="H159" s="45" t="s">
        <v>20</v>
      </c>
      <c r="I159" s="49" t="e">
        <f>VLOOKUP(I123,'[2]Kelly Sunday O-U'!$C$2:$L$106,9,FALSE)</f>
        <v>#N/A</v>
      </c>
      <c r="J159" s="1"/>
      <c r="K159" s="49" t="e">
        <f>VLOOKUP(I123,'[2]Kelly Sunday O-U'!$C$2:$L$106,10,FALSE)</f>
        <v>#N/A</v>
      </c>
      <c r="L159" s="60"/>
      <c r="M159" s="1"/>
      <c r="N159" s="45" t="s">
        <v>20</v>
      </c>
      <c r="O159" s="49" t="e">
        <f>VLOOKUP(O123,'[2]Kelly Sunday O-U'!$C$2:$L$106,9,FALSE)</f>
        <v>#N/A</v>
      </c>
      <c r="P159" s="1"/>
      <c r="Q159" s="49" t="e">
        <f>VLOOKUP(O123,'[2]Kelly Sunday O-U'!$C$2:$L$106,10,FALSE)</f>
        <v>#N/A</v>
      </c>
      <c r="R159" s="60" t="e">
        <f>Q159/1.25</f>
        <v>#N/A</v>
      </c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55"/>
      <c r="C160" s="56"/>
      <c r="D160" s="57"/>
      <c r="E160" s="56"/>
      <c r="F160" s="58"/>
      <c r="G160" s="1"/>
      <c r="H160" s="55"/>
      <c r="I160" s="56"/>
      <c r="J160" s="57"/>
      <c r="K160" s="56"/>
      <c r="L160" s="58"/>
      <c r="M160" s="1"/>
      <c r="N160" s="55"/>
      <c r="O160" s="56"/>
      <c r="P160" s="57"/>
      <c r="Q160" s="56"/>
      <c r="R160" s="58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59"/>
      <c r="C161" s="31"/>
      <c r="D161" s="3"/>
      <c r="E161" s="31"/>
      <c r="F161" s="3"/>
      <c r="G161" s="1"/>
      <c r="H161" s="59"/>
      <c r="I161" s="31"/>
      <c r="J161" s="3"/>
      <c r="K161" s="31"/>
      <c r="L161" s="3"/>
      <c r="M161" s="1"/>
      <c r="N161" s="59"/>
      <c r="O161" s="31"/>
      <c r="P161" s="3"/>
      <c r="Q161" s="31"/>
      <c r="R161" s="3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28"/>
      <c r="C162" s="30"/>
      <c r="D162" s="30"/>
      <c r="E162" s="30"/>
      <c r="F162" s="29"/>
      <c r="G162" s="1"/>
      <c r="H162" s="28"/>
      <c r="I162" s="30"/>
      <c r="J162" s="30"/>
      <c r="K162" s="30"/>
      <c r="L162" s="29"/>
      <c r="M162" s="1"/>
      <c r="N162" s="28"/>
      <c r="O162" s="30"/>
      <c r="P162" s="30"/>
      <c r="Q162" s="30"/>
      <c r="R162" s="29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8"/>
      <c r="C163" s="31" t="str">
        <f>'NCAA Tournament Bracket'!C51</f>
        <v>Kentucky</v>
      </c>
      <c r="D163" s="31" t="str">
        <f>'NCAA Tournament Bracket'!C53</f>
        <v>Providence</v>
      </c>
      <c r="E163" s="1"/>
      <c r="F163" s="17"/>
      <c r="G163" s="1"/>
      <c r="H163" s="18"/>
      <c r="I163" s="31" t="str">
        <f>'NCAA Tournament Bracket'!C55</f>
        <v>Kansas St.</v>
      </c>
      <c r="J163" s="31" t="str">
        <f>'NCAA Tournament Bracket'!C57</f>
        <v>Montana St.</v>
      </c>
      <c r="K163" s="1"/>
      <c r="L163" s="17"/>
      <c r="M163" s="1"/>
      <c r="N163" s="18"/>
      <c r="O163" s="31" t="str">
        <f>'NCAA Tournament Bracket'!C59</f>
        <v>Michigan St.</v>
      </c>
      <c r="P163" s="31" t="str">
        <f>'NCAA Tournament Bracket'!C61</f>
        <v>USC</v>
      </c>
      <c r="Q163" s="1"/>
      <c r="R163" s="17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8" t="s">
        <v>6</v>
      </c>
      <c r="C164" s="32">
        <f>VLOOKUP(C163,[1]Stats!$B$2:$I$363,5,FALSE)-(VLOOKUP(C163,[1]Stats!$B$2:$I$363,8,FALSE)/2)</f>
        <v>117.50700000000001</v>
      </c>
      <c r="D164" s="32">
        <f>VLOOKUP(D163,[1]Stats!$B$2:$I$363,5,FALSE)-(VLOOKUP(D163,[1]Stats!$B$2:$I$363,8,FALSE)/2)</f>
        <v>116.905</v>
      </c>
      <c r="E164" s="1"/>
      <c r="F164" s="33"/>
      <c r="G164" s="34"/>
      <c r="H164" s="18" t="s">
        <v>6</v>
      </c>
      <c r="I164" s="32">
        <f>VLOOKUP(I163,[1]Stats!$B$2:$I$363,5,FALSE)-(VLOOKUP(I163,[1]Stats!$B$2:$I$363,8,FALSE)/2)</f>
        <v>112.58199999999999</v>
      </c>
      <c r="J164" s="32">
        <f>VLOOKUP(J163,[1]Stats!$B$2:$I$363,5,FALSE)-(VLOOKUP(J163,[1]Stats!$B$2:$I$363,8,FALSE)/2)</f>
        <v>105.459</v>
      </c>
      <c r="K164" s="1"/>
      <c r="L164" s="33"/>
      <c r="M164" s="1"/>
      <c r="N164" s="18" t="s">
        <v>6</v>
      </c>
      <c r="O164" s="32">
        <f>VLOOKUP(O163,[1]Stats!$B$2:$I$363,5,FALSE)-(VLOOKUP(O163,[1]Stats!$B$2:$I$363,8,FALSE)/2)</f>
        <v>113.49250000000001</v>
      </c>
      <c r="P164" s="32">
        <f>VLOOKUP(P163,[1]Stats!$B$2:$I$363,5,FALSE)-(VLOOKUP(P163,[1]Stats!$B$2:$I$363,8,FALSE)/2)</f>
        <v>113.191</v>
      </c>
      <c r="Q164" s="1"/>
      <c r="R164" s="33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8" t="s">
        <v>7</v>
      </c>
      <c r="C165" s="32">
        <f>VLOOKUP(C163,[1]Stats!$B$2:$I$363,6,FALSE)-(VLOOKUP(C163,[2]Stats!$B$2:$I$364,8,FALSE)/2)</f>
        <v>99.716000000000008</v>
      </c>
      <c r="D165" s="32">
        <f>VLOOKUP(D163,[1]Stats!$B$2:$I$363,6,FALSE)-(VLOOKUP(D163,[2]Stats!$B$2:$I$364,8,FALSE)/2)</f>
        <v>102.10300000000001</v>
      </c>
      <c r="E165" s="1"/>
      <c r="F165" s="35"/>
      <c r="G165" s="34"/>
      <c r="H165" s="18" t="s">
        <v>7</v>
      </c>
      <c r="I165" s="32">
        <f>VLOOKUP(I163,[1]Stats!$B$2:$I$363,6,FALSE)-(VLOOKUP(I163,[2]Stats!$B$2:$I$364,8,FALSE)/2)</f>
        <v>94.346000000000004</v>
      </c>
      <c r="J165" s="32">
        <f>VLOOKUP(J163,[1]Stats!$B$2:$I$363,6,FALSE)-(VLOOKUP(J163,[2]Stats!$B$2:$I$364,8,FALSE)/2)</f>
        <v>99.6845</v>
      </c>
      <c r="K165" s="1"/>
      <c r="L165" s="35"/>
      <c r="M165" s="1"/>
      <c r="N165" s="18" t="s">
        <v>7</v>
      </c>
      <c r="O165" s="32">
        <f>VLOOKUP(O163,[1]Stats!$B$2:$I$363,6,FALSE)-(VLOOKUP(O163,[2]Stats!$B$2:$I$364,8,FALSE)/2)</f>
        <v>96.774999999999991</v>
      </c>
      <c r="P165" s="32">
        <f>VLOOKUP(P163,[1]Stats!$B$2:$I$363,6,FALSE)-(VLOOKUP(P163,[2]Stats!$B$2:$I$364,8,FALSE)/2)</f>
        <v>97.461500000000001</v>
      </c>
      <c r="Q165" s="1"/>
      <c r="R165" s="35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8"/>
      <c r="C166" s="3"/>
      <c r="D166" s="3"/>
      <c r="E166" s="1"/>
      <c r="F166" s="11"/>
      <c r="G166" s="1"/>
      <c r="H166" s="18"/>
      <c r="I166" s="3"/>
      <c r="J166" s="3"/>
      <c r="K166" s="1"/>
      <c r="L166" s="11"/>
      <c r="M166" s="1"/>
      <c r="N166" s="18"/>
      <c r="O166" s="3"/>
      <c r="P166" s="3"/>
      <c r="Q166" s="1"/>
      <c r="R166" s="1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8" t="s">
        <v>8</v>
      </c>
      <c r="C167" s="32">
        <f>(C164*D165)/[1]Stats!$F$365</f>
        <v>107.84554805393259</v>
      </c>
      <c r="D167" s="32">
        <f>(D164*C165)/[1]Stats!$F$365</f>
        <v>104.78470993258428</v>
      </c>
      <c r="E167" s="1"/>
      <c r="F167" s="11"/>
      <c r="G167" s="1"/>
      <c r="H167" s="18" t="s">
        <v>8</v>
      </c>
      <c r="I167" s="32">
        <f>(I164*J165)/[1]Stats!$F$365</f>
        <v>100.87802587865168</v>
      </c>
      <c r="J167" s="32">
        <f>(J164*I165)/[1]Stats!$F$365</f>
        <v>89.434919676404505</v>
      </c>
      <c r="K167" s="1"/>
      <c r="L167" s="11"/>
      <c r="M167" s="1"/>
      <c r="N167" s="18" t="s">
        <v>8</v>
      </c>
      <c r="O167" s="32">
        <f>(O164*P165)/[1]Stats!$F$365</f>
        <v>99.426061022471913</v>
      </c>
      <c r="P167" s="32">
        <f>(P164*O165)/[1]Stats!$F$365</f>
        <v>98.463451910112354</v>
      </c>
      <c r="Q167" s="1"/>
      <c r="R167" s="1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8"/>
      <c r="C168" s="36"/>
      <c r="D168" s="36"/>
      <c r="E168" s="1"/>
      <c r="F168" s="11"/>
      <c r="G168" s="1"/>
      <c r="H168" s="18"/>
      <c r="I168" s="36"/>
      <c r="J168" s="36"/>
      <c r="K168" s="1"/>
      <c r="L168" s="11"/>
      <c r="M168" s="1"/>
      <c r="N168" s="18"/>
      <c r="O168" s="36"/>
      <c r="P168" s="36"/>
      <c r="Q168" s="1"/>
      <c r="R168" s="1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8" t="s">
        <v>9</v>
      </c>
      <c r="C169" s="32">
        <f>VLOOKUP(C163,[2]Stats!$B$2:$H$364,7,FALSE)</f>
        <v>67.3</v>
      </c>
      <c r="D169" s="32">
        <f>VLOOKUP(D163,[2]Stats!$B$2:$H$364,7,FALSE)</f>
        <v>65.2</v>
      </c>
      <c r="E169" s="37"/>
      <c r="F169" s="38"/>
      <c r="G169" s="1"/>
      <c r="H169" s="18" t="s">
        <v>9</v>
      </c>
      <c r="I169" s="32">
        <f>VLOOKUP(I163,[2]Stats!$B$2:$H$364,7,FALSE)</f>
        <v>66.5</v>
      </c>
      <c r="J169" s="32">
        <f>VLOOKUP(J163,[2]Stats!$B$2:$H$364,7,FALSE)</f>
        <v>67.3</v>
      </c>
      <c r="K169" s="37"/>
      <c r="L169" s="38"/>
      <c r="M169" s="1"/>
      <c r="N169" s="18" t="s">
        <v>9</v>
      </c>
      <c r="O169" s="32">
        <f>VLOOKUP(O163,[2]Stats!$B$2:$H$364,7,FALSE)</f>
        <v>67.5</v>
      </c>
      <c r="P169" s="32">
        <f>VLOOKUP(P163,[2]Stats!$B$2:$H$364,7,FALSE)</f>
        <v>66.099999999999994</v>
      </c>
      <c r="Q169" s="37"/>
      <c r="R169" s="38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8" t="s">
        <v>10</v>
      </c>
      <c r="C170" s="39">
        <f>C169/[1]Stats!$H$364</f>
        <v>0.9897058823529411</v>
      </c>
      <c r="D170" s="39">
        <f>D169/[1]Stats!$H$364</f>
        <v>0.95882352941176474</v>
      </c>
      <c r="E170" s="37"/>
      <c r="F170" s="38"/>
      <c r="G170" s="1"/>
      <c r="H170" s="18" t="s">
        <v>10</v>
      </c>
      <c r="I170" s="39">
        <f>I169/[1]Stats!$H$364</f>
        <v>0.9779411764705882</v>
      </c>
      <c r="J170" s="39">
        <f>J169/[1]Stats!$H$364</f>
        <v>0.9897058823529411</v>
      </c>
      <c r="K170" s="37"/>
      <c r="L170" s="38"/>
      <c r="M170" s="1"/>
      <c r="N170" s="18" t="s">
        <v>10</v>
      </c>
      <c r="O170" s="39">
        <f>O169/[1]Stats!$H$364</f>
        <v>0.99264705882352944</v>
      </c>
      <c r="P170" s="39">
        <f>P169/[1]Stats!$H$364</f>
        <v>0.97205882352941164</v>
      </c>
      <c r="Q170" s="37"/>
      <c r="R170" s="38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8" t="s">
        <v>11</v>
      </c>
      <c r="C171" s="79">
        <f>(((C170*D170)*[1]Stats!$H$364))</f>
        <v>64.528823529411767</v>
      </c>
      <c r="D171" s="75"/>
      <c r="E171" s="37"/>
      <c r="F171" s="38"/>
      <c r="G171" s="1"/>
      <c r="H171" s="18" t="s">
        <v>11</v>
      </c>
      <c r="I171" s="79">
        <f>(((I170*J170)*[1]Stats!$H$364))</f>
        <v>65.815441176470586</v>
      </c>
      <c r="J171" s="75"/>
      <c r="K171" s="37"/>
      <c r="L171" s="38"/>
      <c r="M171" s="1"/>
      <c r="N171" s="18" t="s">
        <v>11</v>
      </c>
      <c r="O171" s="79">
        <f>(((O170*P170)*[1]Stats!$H$364))</f>
        <v>65.61397058823529</v>
      </c>
      <c r="P171" s="75"/>
      <c r="Q171" s="37"/>
      <c r="R171" s="38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thickBot="1" x14ac:dyDescent="0.25">
      <c r="A172" s="1"/>
      <c r="B172" s="18"/>
      <c r="C172" s="40"/>
      <c r="D172" s="40"/>
      <c r="E172" s="37"/>
      <c r="F172" s="38"/>
      <c r="G172" s="1"/>
      <c r="H172" s="18"/>
      <c r="I172" s="40"/>
      <c r="J172" s="40"/>
      <c r="K172" s="37"/>
      <c r="L172" s="38"/>
      <c r="M172" s="1"/>
      <c r="N172" s="18"/>
      <c r="O172" s="40"/>
      <c r="P172" s="40"/>
      <c r="Q172" s="37"/>
      <c r="R172" s="38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thickBot="1" x14ac:dyDescent="0.25">
      <c r="A173" s="1"/>
      <c r="B173" s="18" t="s">
        <v>12</v>
      </c>
      <c r="C173" s="41">
        <f>C167*(C171/100)-(C174/2)+(D174/2)</f>
        <v>69.451538014914803</v>
      </c>
      <c r="D173" s="41">
        <f>D167*(C171/100)-(D174/2)+(C174/2)</f>
        <v>67.756265931337651</v>
      </c>
      <c r="E173" s="1"/>
      <c r="F173" s="17"/>
      <c r="G173" s="1"/>
      <c r="H173" s="18" t="s">
        <v>12</v>
      </c>
      <c r="I173" s="41">
        <f>I167*(I171/100)-(I174/2)+(J174/2)</f>
        <v>66.393317782148785</v>
      </c>
      <c r="J173" s="41">
        <f>J167*(I171/100)-(J174/2)+(I174/2)</f>
        <v>58.861986950847729</v>
      </c>
      <c r="K173" s="1"/>
      <c r="L173" s="17"/>
      <c r="M173" s="1"/>
      <c r="N173" s="18" t="s">
        <v>12</v>
      </c>
      <c r="O173" s="41">
        <f>O167*(O171/100)-(O174/2)+(P174/2)</f>
        <v>65.237386436325593</v>
      </c>
      <c r="P173" s="41">
        <f>P167*(O171/100)-(P174/2)+(O174/2)</f>
        <v>64.60578037646232</v>
      </c>
      <c r="Q173" s="1"/>
      <c r="R173" s="17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8"/>
      <c r="C174" s="42">
        <f>VLOOKUP(C163,[1]Sheet14!$C$2:$D$358,2,FALSE)</f>
        <v>0.27985074626865675</v>
      </c>
      <c r="D174" s="42">
        <f>VLOOKUP(D163,[1]Sheet14!$C$2:$D$358,2,FALSE)</f>
        <v>0</v>
      </c>
      <c r="E174" s="1"/>
      <c r="F174" s="17"/>
      <c r="G174" s="1"/>
      <c r="H174" s="18"/>
      <c r="I174" s="42">
        <f>VLOOKUP(I163,[1]Sheet14!$C$2:$D$358,2,FALSE)</f>
        <v>0</v>
      </c>
      <c r="J174" s="42">
        <f>VLOOKUP(J163,[1]Sheet14!$C$2:$D$358,2,FALSE)</f>
        <v>0</v>
      </c>
      <c r="K174" s="1"/>
      <c r="L174" s="17"/>
      <c r="M174" s="1"/>
      <c r="N174" s="18"/>
      <c r="O174" s="42">
        <f>VLOOKUP(O163,[1]Sheet14!$C$2:$D$358,2,FALSE)</f>
        <v>0</v>
      </c>
      <c r="P174" s="42">
        <f>VLOOKUP(P163,[1]Sheet14!$C$2:$D$358,2,FALSE)</f>
        <v>0</v>
      </c>
      <c r="Q174" s="1"/>
      <c r="R174" s="17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8"/>
      <c r="C175" s="32"/>
      <c r="D175" s="32"/>
      <c r="E175" s="1"/>
      <c r="F175" s="17"/>
      <c r="G175" s="1"/>
      <c r="H175" s="18"/>
      <c r="I175" s="32"/>
      <c r="J175" s="32"/>
      <c r="K175" s="1"/>
      <c r="L175" s="17"/>
      <c r="M175" s="1"/>
      <c r="N175" s="18"/>
      <c r="O175" s="32"/>
      <c r="P175" s="32"/>
      <c r="Q175" s="1"/>
      <c r="R175" s="17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43" t="s">
        <v>13</v>
      </c>
      <c r="C176" s="1"/>
      <c r="D176" s="3" t="s">
        <v>14</v>
      </c>
      <c r="E176" s="3"/>
      <c r="F176" s="11" t="s">
        <v>14</v>
      </c>
      <c r="G176" s="1"/>
      <c r="H176" s="43" t="s">
        <v>13</v>
      </c>
      <c r="I176" s="1"/>
      <c r="J176" s="3" t="s">
        <v>14</v>
      </c>
      <c r="K176" s="3"/>
      <c r="L176" s="11" t="s">
        <v>14</v>
      </c>
      <c r="M176" s="1"/>
      <c r="N176" s="43" t="s">
        <v>13</v>
      </c>
      <c r="O176" s="1"/>
      <c r="P176" s="3" t="s">
        <v>14</v>
      </c>
      <c r="Q176" s="3"/>
      <c r="R176" s="11" t="s">
        <v>14</v>
      </c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44"/>
      <c r="C177" s="31" t="str">
        <f>C163</f>
        <v>Kentucky</v>
      </c>
      <c r="D177" s="3"/>
      <c r="E177" s="31" t="str">
        <f>D163</f>
        <v>Providence</v>
      </c>
      <c r="F177" s="11"/>
      <c r="G177" s="1"/>
      <c r="H177" s="44"/>
      <c r="I177" s="31" t="str">
        <f>I163</f>
        <v>Kansas St.</v>
      </c>
      <c r="J177" s="3"/>
      <c r="K177" s="31" t="str">
        <f>J163</f>
        <v>Montana St.</v>
      </c>
      <c r="L177" s="11"/>
      <c r="M177" s="1"/>
      <c r="N177" s="44"/>
      <c r="O177" s="31" t="str">
        <f>O163</f>
        <v>Michigan St.</v>
      </c>
      <c r="P177" s="3"/>
      <c r="Q177" s="31" t="str">
        <f>P163</f>
        <v>USC</v>
      </c>
      <c r="R177" s="1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45" t="s">
        <v>15</v>
      </c>
      <c r="C178" s="46">
        <f>IF(D177&gt;0,C173+D177,C173)</f>
        <v>69.451538014914803</v>
      </c>
      <c r="D178" s="1"/>
      <c r="E178" s="46">
        <f>IF(F177&gt;0,D173+F177,D173)</f>
        <v>67.756265931337651</v>
      </c>
      <c r="F178" s="17"/>
      <c r="G178" s="1"/>
      <c r="H178" s="45" t="s">
        <v>15</v>
      </c>
      <c r="I178" s="46">
        <f>IF(J177&gt;0,I173+J177,I173)</f>
        <v>66.393317782148785</v>
      </c>
      <c r="J178" s="1"/>
      <c r="K178" s="46">
        <f>IF(L177&gt;0,J173+L177,J173)</f>
        <v>58.861986950847729</v>
      </c>
      <c r="L178" s="17"/>
      <c r="M178" s="1"/>
      <c r="N178" s="45" t="s">
        <v>15</v>
      </c>
      <c r="O178" s="46">
        <f>IF(P177&gt;0,O173+P177,O173)</f>
        <v>65.237386436325593</v>
      </c>
      <c r="P178" s="1"/>
      <c r="Q178" s="46">
        <f>IF(R177&gt;0,P173+R177,P173)</f>
        <v>64.60578037646232</v>
      </c>
      <c r="R178" s="17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44"/>
      <c r="C179" s="37"/>
      <c r="D179" s="3" t="s">
        <v>16</v>
      </c>
      <c r="E179" s="37"/>
      <c r="F179" s="11" t="s">
        <v>16</v>
      </c>
      <c r="G179" s="1"/>
      <c r="H179" s="44"/>
      <c r="I179" s="37"/>
      <c r="J179" s="3" t="s">
        <v>16</v>
      </c>
      <c r="K179" s="37"/>
      <c r="L179" s="11" t="s">
        <v>16</v>
      </c>
      <c r="M179" s="1"/>
      <c r="N179" s="44"/>
      <c r="O179" s="37"/>
      <c r="P179" s="3" t="s">
        <v>16</v>
      </c>
      <c r="Q179" s="37"/>
      <c r="R179" s="11" t="s">
        <v>16</v>
      </c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8" t="s">
        <v>17</v>
      </c>
      <c r="C180" s="37">
        <f>((C178^7.45)/((C178^7.45)+(E178^7.45)))</f>
        <v>0.54589704101912895</v>
      </c>
      <c r="D180" s="32">
        <f>-(C173-D173)</f>
        <v>-1.6952720835771515</v>
      </c>
      <c r="E180" s="37">
        <f>((E178^7.45)/((E178^7.45)+(C178^7.45)))</f>
        <v>0.45410295898087105</v>
      </c>
      <c r="F180" s="47">
        <f>-(D173-C173)</f>
        <v>1.6952720835771515</v>
      </c>
      <c r="G180" s="1"/>
      <c r="H180" s="18" t="s">
        <v>17</v>
      </c>
      <c r="I180" s="37">
        <f>((I178^7.45)/((I178^7.45)+(K178^7.45)))</f>
        <v>0.71032990091417625</v>
      </c>
      <c r="J180" s="32">
        <f>-(I173-J173)</f>
        <v>-7.5313308313010552</v>
      </c>
      <c r="K180" s="37">
        <f>((K178^7.45)/((K178^7.45)+(I178^7.45)))</f>
        <v>0.28967009908582364</v>
      </c>
      <c r="L180" s="47">
        <f>-(J173-I173)</f>
        <v>7.5313308313010552</v>
      </c>
      <c r="M180" s="1"/>
      <c r="N180" s="18" t="s">
        <v>17</v>
      </c>
      <c r="O180" s="37">
        <f>((O178^7.45)/((O178^7.45)+(Q178^7.45)))</f>
        <v>0.51811201736181511</v>
      </c>
      <c r="P180" s="32">
        <f>-(O173-P173)</f>
        <v>-0.63160605986327312</v>
      </c>
      <c r="Q180" s="37">
        <f>((Q178^7.45)/((Q178^7.45)+(O178^7.45)))</f>
        <v>0.48188798263818483</v>
      </c>
      <c r="R180" s="47">
        <f>-(P173-O173)</f>
        <v>0.63160605986327312</v>
      </c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8"/>
      <c r="C181" s="37"/>
      <c r="D181" s="1"/>
      <c r="E181" s="37"/>
      <c r="F181" s="17"/>
      <c r="G181" s="1"/>
      <c r="H181" s="18"/>
      <c r="I181" s="37"/>
      <c r="J181" s="1"/>
      <c r="K181" s="37"/>
      <c r="L181" s="17"/>
      <c r="M181" s="1"/>
      <c r="N181" s="18"/>
      <c r="O181" s="37"/>
      <c r="P181" s="1"/>
      <c r="Q181" s="37"/>
      <c r="R181" s="17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8" t="s">
        <v>18</v>
      </c>
      <c r="C182" s="37">
        <f>110/(110+100)</f>
        <v>0.52380952380952384</v>
      </c>
      <c r="D182" s="1"/>
      <c r="E182" s="37">
        <f>110/(110+100)</f>
        <v>0.52380952380952384</v>
      </c>
      <c r="F182" s="17"/>
      <c r="G182" s="1"/>
      <c r="H182" s="18" t="s">
        <v>18</v>
      </c>
      <c r="I182" s="37">
        <f>110/(110+100)</f>
        <v>0.52380952380952384</v>
      </c>
      <c r="J182" s="1"/>
      <c r="K182" s="37">
        <f>110/(110+100)</f>
        <v>0.52380952380952384</v>
      </c>
      <c r="L182" s="17"/>
      <c r="M182" s="1"/>
      <c r="N182" s="18" t="s">
        <v>18</v>
      </c>
      <c r="O182" s="37">
        <f>110/(110+100)</f>
        <v>0.52380952380952384</v>
      </c>
      <c r="P182" s="1"/>
      <c r="Q182" s="37">
        <f>110/(110+100)</f>
        <v>0.52380952380952384</v>
      </c>
      <c r="R182" s="17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8"/>
      <c r="C183" s="37"/>
      <c r="D183" s="1"/>
      <c r="E183" s="37"/>
      <c r="F183" s="17"/>
      <c r="G183" s="34"/>
      <c r="H183" s="18"/>
      <c r="I183" s="37"/>
      <c r="J183" s="1"/>
      <c r="K183" s="37"/>
      <c r="L183" s="17"/>
      <c r="M183" s="1"/>
      <c r="N183" s="18"/>
      <c r="O183" s="37"/>
      <c r="P183" s="1"/>
      <c r="Q183" s="37"/>
      <c r="R183" s="17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45" t="s">
        <v>19</v>
      </c>
      <c r="C184" s="48">
        <f>C180-C182</f>
        <v>2.2087517209605112E-2</v>
      </c>
      <c r="D184" s="1"/>
      <c r="E184" s="48">
        <f>E180-E182</f>
        <v>-6.9706564828652784E-2</v>
      </c>
      <c r="F184" s="17"/>
      <c r="G184" s="34"/>
      <c r="H184" s="45" t="s">
        <v>19</v>
      </c>
      <c r="I184" s="48">
        <f>I180-I182</f>
        <v>0.18652037710465241</v>
      </c>
      <c r="J184" s="1"/>
      <c r="K184" s="48">
        <f>K180-K182</f>
        <v>-0.2341394247237002</v>
      </c>
      <c r="L184" s="17"/>
      <c r="M184" s="1"/>
      <c r="N184" s="45" t="s">
        <v>19</v>
      </c>
      <c r="O184" s="48">
        <f>O180-O182</f>
        <v>-5.6975064477087223E-3</v>
      </c>
      <c r="P184" s="1"/>
      <c r="Q184" s="48">
        <f>Q180-Q182</f>
        <v>-4.1921541171339005E-2</v>
      </c>
      <c r="R184" s="17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44"/>
      <c r="C185" s="37"/>
      <c r="D185" s="1"/>
      <c r="E185" s="37"/>
      <c r="F185" s="17"/>
      <c r="G185" s="1"/>
      <c r="H185" s="44"/>
      <c r="I185" s="37"/>
      <c r="J185" s="1"/>
      <c r="K185" s="37"/>
      <c r="L185" s="17"/>
      <c r="M185" s="1"/>
      <c r="N185" s="44"/>
      <c r="O185" s="37"/>
      <c r="P185" s="1"/>
      <c r="Q185" s="37"/>
      <c r="R185" s="17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45" t="s">
        <v>20</v>
      </c>
      <c r="C186" s="49" t="e">
        <f>VLOOKUP(C163,'[2]Kelly Sunday'!$C$2:$L$106,9,FALSE)</f>
        <v>#N/A</v>
      </c>
      <c r="D186" s="1"/>
      <c r="E186" s="49" t="e">
        <f>VLOOKUP(D163,'[2]Kelly Sunday'!$E$2:$L$106,8,FALSE)</f>
        <v>#N/A</v>
      </c>
      <c r="F186" s="54" t="e">
        <f>E186/1.25</f>
        <v>#N/A</v>
      </c>
      <c r="G186" s="1"/>
      <c r="H186" s="45" t="s">
        <v>20</v>
      </c>
      <c r="I186" s="49" t="e">
        <f>VLOOKUP(I163,'[2]Kelly Sunday'!$C$2:$L$106,9,FALSE)</f>
        <v>#N/A</v>
      </c>
      <c r="J186" s="1"/>
      <c r="K186" s="49" t="e">
        <f>VLOOKUP(J163,'[2]Kelly Sunday'!$E$2:$L$106,8,FALSE)</f>
        <v>#N/A</v>
      </c>
      <c r="L186" s="17"/>
      <c r="M186" s="1"/>
      <c r="N186" s="45" t="s">
        <v>20</v>
      </c>
      <c r="O186" s="49" t="e">
        <f>VLOOKUP(O163,'[2]Kelly Sunday'!$C$2:$L$106,9,FALSE)</f>
        <v>#N/A</v>
      </c>
      <c r="P186" s="1"/>
      <c r="Q186" s="49" t="e">
        <f>VLOOKUP(P163,'[2]Kelly Sunday'!$E$2:$L$106,8,FALSE)</f>
        <v>#N/A</v>
      </c>
      <c r="R186" s="17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44"/>
      <c r="C187" s="37"/>
      <c r="D187" s="1"/>
      <c r="E187" s="37"/>
      <c r="F187" s="17"/>
      <c r="G187" s="1"/>
      <c r="H187" s="44"/>
      <c r="I187" s="37"/>
      <c r="J187" s="1"/>
      <c r="K187" s="37"/>
      <c r="L187" s="17"/>
      <c r="M187" s="1"/>
      <c r="N187" s="44"/>
      <c r="O187" s="37"/>
      <c r="P187" s="1"/>
      <c r="Q187" s="37"/>
      <c r="R187" s="17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50" t="s">
        <v>21</v>
      </c>
      <c r="C188" s="37"/>
      <c r="D188" s="3" t="s">
        <v>14</v>
      </c>
      <c r="E188" s="37"/>
      <c r="F188" s="17"/>
      <c r="G188" s="1"/>
      <c r="H188" s="50" t="s">
        <v>21</v>
      </c>
      <c r="I188" s="37"/>
      <c r="J188" s="3" t="s">
        <v>14</v>
      </c>
      <c r="K188" s="37"/>
      <c r="L188" s="17"/>
      <c r="M188" s="1"/>
      <c r="N188" s="50" t="s">
        <v>21</v>
      </c>
      <c r="O188" s="37"/>
      <c r="P188" s="3" t="s">
        <v>14</v>
      </c>
      <c r="Q188" s="37"/>
      <c r="R188" s="17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44"/>
      <c r="C189" s="31" t="str">
        <f>C163</f>
        <v>Kentucky</v>
      </c>
      <c r="D189" s="3">
        <v>145</v>
      </c>
      <c r="E189" s="31" t="str">
        <f>D163</f>
        <v>Providence</v>
      </c>
      <c r="F189" s="17" t="s">
        <v>22</v>
      </c>
      <c r="G189" s="1"/>
      <c r="H189" s="44"/>
      <c r="I189" s="31" t="str">
        <f>I163</f>
        <v>Kansas St.</v>
      </c>
      <c r="J189" s="3">
        <v>130</v>
      </c>
      <c r="K189" s="31" t="str">
        <f>J163</f>
        <v>Montana St.</v>
      </c>
      <c r="L189" s="17" t="s">
        <v>22</v>
      </c>
      <c r="M189" s="1"/>
      <c r="N189" s="44"/>
      <c r="O189" s="31" t="str">
        <f>O163</f>
        <v>Michigan St.</v>
      </c>
      <c r="P189" s="3">
        <v>145.5</v>
      </c>
      <c r="Q189" s="31" t="str">
        <f>P163</f>
        <v>USC</v>
      </c>
      <c r="R189" s="17" t="s">
        <v>22</v>
      </c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45" t="s">
        <v>23</v>
      </c>
      <c r="C190" s="46">
        <f>C173</f>
        <v>69.451538014914803</v>
      </c>
      <c r="D190" s="1"/>
      <c r="E190" s="46">
        <f>D173</f>
        <v>67.756265931337651</v>
      </c>
      <c r="F190" s="33">
        <f>E190+C190</f>
        <v>137.20780394625245</v>
      </c>
      <c r="G190" s="1"/>
      <c r="H190" s="45" t="s">
        <v>23</v>
      </c>
      <c r="I190" s="46">
        <f>I173</f>
        <v>66.393317782148785</v>
      </c>
      <c r="J190" s="1"/>
      <c r="K190" s="46">
        <f>J173</f>
        <v>58.861986950847729</v>
      </c>
      <c r="L190" s="33">
        <f>K190+I190</f>
        <v>125.25530473299651</v>
      </c>
      <c r="M190" s="1"/>
      <c r="N190" s="45" t="s">
        <v>23</v>
      </c>
      <c r="O190" s="46">
        <f>O173</f>
        <v>65.237386436325593</v>
      </c>
      <c r="P190" s="1"/>
      <c r="Q190" s="46">
        <f>P173</f>
        <v>64.60578037646232</v>
      </c>
      <c r="R190" s="33">
        <f>Q190+O190</f>
        <v>129.8431668127879</v>
      </c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44"/>
      <c r="C191" s="46"/>
      <c r="D191" s="1"/>
      <c r="E191" s="46"/>
      <c r="F191" s="33"/>
      <c r="G191" s="1"/>
      <c r="H191" s="44"/>
      <c r="I191" s="46"/>
      <c r="J191" s="1"/>
      <c r="K191" s="46"/>
      <c r="L191" s="33"/>
      <c r="M191" s="1"/>
      <c r="N191" s="44"/>
      <c r="O191" s="46"/>
      <c r="P191" s="1"/>
      <c r="Q191" s="46"/>
      <c r="R191" s="33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44"/>
      <c r="C192" s="51" t="s">
        <v>24</v>
      </c>
      <c r="D192" s="3"/>
      <c r="E192" s="51" t="s">
        <v>25</v>
      </c>
      <c r="F192" s="33"/>
      <c r="G192" s="1"/>
      <c r="H192" s="44"/>
      <c r="I192" s="51" t="s">
        <v>24</v>
      </c>
      <c r="J192" s="3"/>
      <c r="K192" s="51" t="s">
        <v>25</v>
      </c>
      <c r="L192" s="33"/>
      <c r="M192" s="1"/>
      <c r="N192" s="44"/>
      <c r="O192" s="51" t="s">
        <v>24</v>
      </c>
      <c r="P192" s="3"/>
      <c r="Q192" s="51" t="s">
        <v>25</v>
      </c>
      <c r="R192" s="33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45" t="s">
        <v>26</v>
      </c>
      <c r="C193" s="37">
        <f>(F190^7.45)/((F190^7.45)+(D189^7.45))</f>
        <v>0.39854848695565581</v>
      </c>
      <c r="D193" s="1"/>
      <c r="E193" s="52">
        <f>(D189^7.45)/((D189^7.45)+(F190^7.45))</f>
        <v>0.60145151304434419</v>
      </c>
      <c r="F193" s="17"/>
      <c r="G193" s="1"/>
      <c r="H193" s="45" t="s">
        <v>26</v>
      </c>
      <c r="I193" s="37">
        <f>(L190^7.45)/((L190^7.45)+(J189^7.45))</f>
        <v>0.43119097178092208</v>
      </c>
      <c r="J193" s="1"/>
      <c r="K193" s="52">
        <f>(J189^7.45)/((J189^7.45)+(L190^7.45))</f>
        <v>0.56880902821907786</v>
      </c>
      <c r="L193" s="17"/>
      <c r="M193" s="1"/>
      <c r="N193" s="45" t="s">
        <v>26</v>
      </c>
      <c r="O193" s="37">
        <f>(R190^7.45)/((R190^7.45)+(P189^7.45))</f>
        <v>0.29981617660585097</v>
      </c>
      <c r="P193" s="1"/>
      <c r="Q193" s="52">
        <f>(P189^7.45)/((P189^7.45)+(R190^7.45))</f>
        <v>0.70018382339414897</v>
      </c>
      <c r="R193" s="17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44"/>
      <c r="C194" s="37"/>
      <c r="D194" s="37"/>
      <c r="E194" s="37"/>
      <c r="F194" s="17"/>
      <c r="G194" s="1"/>
      <c r="H194" s="44"/>
      <c r="I194" s="37"/>
      <c r="J194" s="37"/>
      <c r="K194" s="37"/>
      <c r="L194" s="17"/>
      <c r="M194" s="1"/>
      <c r="N194" s="44"/>
      <c r="O194" s="37"/>
      <c r="P194" s="37"/>
      <c r="Q194" s="37"/>
      <c r="R194" s="17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8" t="s">
        <v>18</v>
      </c>
      <c r="C195" s="37">
        <f>110/(110+100)</f>
        <v>0.52380952380952384</v>
      </c>
      <c r="D195" s="37"/>
      <c r="E195" s="37">
        <f>110/(110+100)</f>
        <v>0.52380952380952384</v>
      </c>
      <c r="F195" s="17"/>
      <c r="G195" s="1"/>
      <c r="H195" s="18" t="s">
        <v>18</v>
      </c>
      <c r="I195" s="37">
        <f>110/(110+100)</f>
        <v>0.52380952380952384</v>
      </c>
      <c r="J195" s="37"/>
      <c r="K195" s="37">
        <f>110/(110+100)</f>
        <v>0.52380952380952384</v>
      </c>
      <c r="L195" s="17"/>
      <c r="M195" s="1"/>
      <c r="N195" s="18" t="s">
        <v>18</v>
      </c>
      <c r="O195" s="37">
        <f>110/(110+100)</f>
        <v>0.52380952380952384</v>
      </c>
      <c r="P195" s="37"/>
      <c r="Q195" s="37">
        <f>110/(110+100)</f>
        <v>0.52380952380952384</v>
      </c>
      <c r="R195" s="17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44"/>
      <c r="C196" s="37"/>
      <c r="D196" s="37"/>
      <c r="E196" s="37"/>
      <c r="F196" s="17"/>
      <c r="G196" s="1"/>
      <c r="H196" s="44"/>
      <c r="I196" s="37"/>
      <c r="J196" s="37"/>
      <c r="K196" s="37"/>
      <c r="L196" s="17"/>
      <c r="M196" s="1"/>
      <c r="N196" s="44"/>
      <c r="O196" s="37"/>
      <c r="P196" s="37"/>
      <c r="Q196" s="37"/>
      <c r="R196" s="17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45" t="s">
        <v>19</v>
      </c>
      <c r="C197" s="48">
        <f>C193-C195</f>
        <v>-0.12526103685386802</v>
      </c>
      <c r="D197" s="1"/>
      <c r="E197" s="48">
        <f>E193-E195</f>
        <v>7.7641989234820352E-2</v>
      </c>
      <c r="F197" s="17"/>
      <c r="G197" s="1"/>
      <c r="H197" s="45" t="s">
        <v>19</v>
      </c>
      <c r="I197" s="48">
        <f>I193-I195</f>
        <v>-9.2618552028601753E-2</v>
      </c>
      <c r="J197" s="1"/>
      <c r="K197" s="48">
        <f>K193-K195</f>
        <v>4.4999504409554025E-2</v>
      </c>
      <c r="L197" s="17"/>
      <c r="M197" s="1"/>
      <c r="N197" s="45" t="s">
        <v>19</v>
      </c>
      <c r="O197" s="48">
        <f>O193-O195</f>
        <v>-0.22399334720367287</v>
      </c>
      <c r="P197" s="1"/>
      <c r="Q197" s="48">
        <f>Q193-Q195</f>
        <v>0.17637429958462514</v>
      </c>
      <c r="R197" s="17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44"/>
      <c r="C198" s="37"/>
      <c r="D198" s="1"/>
      <c r="E198" s="37"/>
      <c r="F198" s="17"/>
      <c r="G198" s="1"/>
      <c r="H198" s="44"/>
      <c r="I198" s="37"/>
      <c r="J198" s="1"/>
      <c r="K198" s="37"/>
      <c r="L198" s="17"/>
      <c r="M198" s="1"/>
      <c r="N198" s="44"/>
      <c r="O198" s="37"/>
      <c r="P198" s="1"/>
      <c r="Q198" s="37"/>
      <c r="R198" s="17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45" t="s">
        <v>20</v>
      </c>
      <c r="C199" s="49" t="e">
        <f>VLOOKUP(C163,'[2]Kelly Sunday O-U'!$C$2:$L$106,9,FALSE)</f>
        <v>#N/A</v>
      </c>
      <c r="D199" s="1"/>
      <c r="E199" s="49" t="e">
        <f>VLOOKUP(C163,'[2]Kelly Sunday O-U'!$C$2:$L$106,10,FALSE)</f>
        <v>#N/A</v>
      </c>
      <c r="F199" s="54"/>
      <c r="G199" s="1"/>
      <c r="H199" s="45" t="s">
        <v>20</v>
      </c>
      <c r="I199" s="49" t="e">
        <f>VLOOKUP(I163,'[2]Kelly Sunday O-U'!$C$2:$L$106,9,FALSE)</f>
        <v>#N/A</v>
      </c>
      <c r="J199" s="1"/>
      <c r="K199" s="49" t="e">
        <f>VLOOKUP(I163,'[2]Kelly Sunday O-U'!$C$2:$L$106,10,FALSE)</f>
        <v>#N/A</v>
      </c>
      <c r="L199" s="54"/>
      <c r="M199" s="1"/>
      <c r="N199" s="45" t="s">
        <v>20</v>
      </c>
      <c r="O199" s="49" t="e">
        <f>VLOOKUP(O163,'[2]Kelly Sunday O-U'!$C$2:$L$106,9,FALSE)</f>
        <v>#N/A</v>
      </c>
      <c r="P199" s="1"/>
      <c r="Q199" s="49" t="e">
        <f>VLOOKUP(O163,'[2]Kelly Sunday O-U'!$C$2:$L$106,10,FALSE)</f>
        <v>#N/A</v>
      </c>
      <c r="R199" s="54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55"/>
      <c r="C200" s="56"/>
      <c r="D200" s="57"/>
      <c r="E200" s="56"/>
      <c r="F200" s="58"/>
      <c r="G200" s="1"/>
      <c r="H200" s="55"/>
      <c r="I200" s="56"/>
      <c r="J200" s="57"/>
      <c r="K200" s="56"/>
      <c r="L200" s="58"/>
      <c r="M200" s="1"/>
      <c r="N200" s="55"/>
      <c r="O200" s="56"/>
      <c r="P200" s="57"/>
      <c r="Q200" s="56"/>
      <c r="R200" s="58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37"/>
      <c r="D201" s="1"/>
      <c r="E201" s="37"/>
      <c r="F201" s="1"/>
      <c r="G201" s="1"/>
      <c r="H201" s="1"/>
      <c r="I201" s="37"/>
      <c r="J201" s="1"/>
      <c r="K201" s="37"/>
      <c r="L201" s="1"/>
      <c r="M201" s="1"/>
      <c r="N201" s="1"/>
      <c r="O201" s="37"/>
      <c r="P201" s="1"/>
      <c r="Q201" s="37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28"/>
      <c r="C202" s="30"/>
      <c r="D202" s="30"/>
      <c r="E202" s="30"/>
      <c r="F202" s="29"/>
      <c r="G202" s="1"/>
      <c r="H202" s="28"/>
      <c r="I202" s="30"/>
      <c r="J202" s="30"/>
      <c r="K202" s="30"/>
      <c r="L202" s="29"/>
      <c r="M202" s="1"/>
      <c r="N202" s="28"/>
      <c r="O202" s="30"/>
      <c r="P202" s="30"/>
      <c r="Q202" s="30"/>
      <c r="R202" s="29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8"/>
      <c r="C203" s="31" t="str">
        <f>'NCAA Tournament Bracket'!C63</f>
        <v>Marquette</v>
      </c>
      <c r="D203" s="31" t="str">
        <f>'NCAA Tournament Bracket'!C65</f>
        <v>Vermont</v>
      </c>
      <c r="E203" s="1"/>
      <c r="F203" s="17"/>
      <c r="G203" s="1"/>
      <c r="H203" s="18"/>
      <c r="I203" s="31" t="str">
        <f>'NCAA Tournament Bracket'!S2</f>
        <v>Houston</v>
      </c>
      <c r="J203" s="31" t="str">
        <f>'NCAA Tournament Bracket'!S4</f>
        <v>Northern Kentucky</v>
      </c>
      <c r="K203" s="1"/>
      <c r="L203" s="17"/>
      <c r="M203" s="1"/>
      <c r="N203" s="18"/>
      <c r="O203" s="31" t="str">
        <f>'NCAA Tournament Bracket'!S6</f>
        <v>Iowa</v>
      </c>
      <c r="P203" s="31" t="str">
        <f>'NCAA Tournament Bracket'!S8</f>
        <v>Auburn</v>
      </c>
      <c r="Q203" s="1"/>
      <c r="R203" s="17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8" t="s">
        <v>6</v>
      </c>
      <c r="C204" s="32">
        <f>VLOOKUP(C203,[1]Stats!$B$2:$I$363,5,FALSE)-(VLOOKUP(C203,[1]Stats!$B$2:$I$363,8,FALSE)/2)</f>
        <v>119.393</v>
      </c>
      <c r="D204" s="32">
        <f>VLOOKUP(D203,[1]Stats!$B$2:$I$363,5,FALSE)-(VLOOKUP(D203,[1]Stats!$B$2:$I$363,8,FALSE)/2)</f>
        <v>109.87450000000001</v>
      </c>
      <c r="E204" s="1"/>
      <c r="F204" s="33"/>
      <c r="G204" s="34"/>
      <c r="H204" s="18" t="s">
        <v>6</v>
      </c>
      <c r="I204" s="32">
        <f>VLOOKUP(I203,[1]Stats!$B$2:$I$363,5,FALSE)-(VLOOKUP(I203,[1]Stats!$B$2:$I$363,8,FALSE)/2)</f>
        <v>118.884</v>
      </c>
      <c r="J204" s="32">
        <f>VLOOKUP(J203,[1]Stats!$B$2:$I$363,5,FALSE)-(VLOOKUP(J203,[1]Stats!$B$2:$I$363,8,FALSE)/2)</f>
        <v>103.37350000000001</v>
      </c>
      <c r="K204" s="1"/>
      <c r="L204" s="33"/>
      <c r="M204" s="1"/>
      <c r="N204" s="18" t="s">
        <v>6</v>
      </c>
      <c r="O204" s="32">
        <f>VLOOKUP(O203,[1]Stats!$B$2:$I$363,5,FALSE)-(VLOOKUP(O203,[1]Stats!$B$2:$I$363,8,FALSE)/2)</f>
        <v>120.621</v>
      </c>
      <c r="P204" s="32">
        <f>VLOOKUP(P203,[1]Stats!$B$2:$I$363,5,FALSE)-(VLOOKUP(P203,[1]Stats!$B$2:$I$363,8,FALSE)/2)</f>
        <v>112.8145</v>
      </c>
      <c r="Q204" s="1"/>
      <c r="R204" s="33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8" t="s">
        <v>7</v>
      </c>
      <c r="C205" s="32">
        <f>VLOOKUP(C203,[1]Stats!$B$2:$I$363,6,FALSE)-(VLOOKUP(C203,[2]Stats!$B$2:$I$364,8,FALSE)/2)</f>
        <v>97.6</v>
      </c>
      <c r="D205" s="32">
        <f>VLOOKUP(D203,[1]Stats!$B$2:$I$363,6,FALSE)-(VLOOKUP(D203,[2]Stats!$B$2:$I$364,8,FALSE)/2)</f>
        <v>104.4075</v>
      </c>
      <c r="E205" s="1"/>
      <c r="F205" s="35"/>
      <c r="G205" s="34"/>
      <c r="H205" s="18" t="s">
        <v>7</v>
      </c>
      <c r="I205" s="32">
        <f>VLOOKUP(I203,[1]Stats!$B$2:$I$363,6,FALSE)-(VLOOKUP(I203,[2]Stats!$B$2:$I$364,8,FALSE)/2)</f>
        <v>89.003500000000003</v>
      </c>
      <c r="J205" s="32">
        <f>VLOOKUP(J203,[1]Stats!$B$2:$I$363,6,FALSE)-(VLOOKUP(J203,[2]Stats!$B$2:$I$364,8,FALSE)/2)</f>
        <v>102.902</v>
      </c>
      <c r="K205" s="1"/>
      <c r="L205" s="35"/>
      <c r="M205" s="1"/>
      <c r="N205" s="18" t="s">
        <v>7</v>
      </c>
      <c r="O205" s="32">
        <f>VLOOKUP(O203,[1]Stats!$B$2:$I$363,6,FALSE)-(VLOOKUP(O203,[2]Stats!$B$2:$I$364,8,FALSE)/2)</f>
        <v>105.0275</v>
      </c>
      <c r="P205" s="32">
        <f>VLOOKUP(P203,[1]Stats!$B$2:$I$363,6,FALSE)-(VLOOKUP(P203,[2]Stats!$B$2:$I$364,8,FALSE)/2)</f>
        <v>95.419499999999999</v>
      </c>
      <c r="Q205" s="1"/>
      <c r="R205" s="35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8"/>
      <c r="C206" s="3"/>
      <c r="D206" s="3"/>
      <c r="E206" s="1"/>
      <c r="F206" s="11"/>
      <c r="G206" s="1"/>
      <c r="H206" s="18"/>
      <c r="I206" s="3"/>
      <c r="J206" s="3"/>
      <c r="K206" s="1"/>
      <c r="L206" s="11"/>
      <c r="M206" s="1"/>
      <c r="N206" s="18"/>
      <c r="O206" s="3"/>
      <c r="P206" s="3"/>
      <c r="Q206" s="1"/>
      <c r="R206" s="1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8" t="s">
        <v>8</v>
      </c>
      <c r="C207" s="32">
        <f>(C204*D205)/[1]Stats!$F$365</f>
        <v>112.04965975280899</v>
      </c>
      <c r="D207" s="32">
        <f>(D204*C205)/[1]Stats!$F$365</f>
        <v>96.393269213483151</v>
      </c>
      <c r="E207" s="1"/>
      <c r="F207" s="11"/>
      <c r="G207" s="1"/>
      <c r="H207" s="18" t="s">
        <v>8</v>
      </c>
      <c r="I207" s="32">
        <f>(I204*J205)/[1]Stats!$F$365</f>
        <v>109.96315836404494</v>
      </c>
      <c r="J207" s="32">
        <f>(J204*I205)/[1]Stats!$F$365</f>
        <v>82.702052200000011</v>
      </c>
      <c r="K207" s="1"/>
      <c r="L207" s="11"/>
      <c r="M207" s="1"/>
      <c r="N207" s="18" t="s">
        <v>8</v>
      </c>
      <c r="O207" s="32">
        <f>(O204*P205)/[1]Stats!$F$365</f>
        <v>103.45703828764044</v>
      </c>
      <c r="P207" s="32">
        <f>(P204*O205)/[1]Stats!$F$365</f>
        <v>106.50449347191011</v>
      </c>
      <c r="Q207" s="1"/>
      <c r="R207" s="1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8"/>
      <c r="C208" s="36"/>
      <c r="D208" s="36"/>
      <c r="E208" s="1"/>
      <c r="F208" s="11"/>
      <c r="G208" s="1"/>
      <c r="H208" s="18"/>
      <c r="I208" s="36"/>
      <c r="J208" s="36"/>
      <c r="K208" s="1"/>
      <c r="L208" s="11"/>
      <c r="M208" s="1"/>
      <c r="N208" s="18"/>
      <c r="O208" s="36"/>
      <c r="P208" s="36"/>
      <c r="Q208" s="1"/>
      <c r="R208" s="1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8" t="s">
        <v>9</v>
      </c>
      <c r="C209" s="32">
        <f>VLOOKUP(C203,[2]Stats!$B$2:$H$364,7,FALSE)</f>
        <v>70.7</v>
      </c>
      <c r="D209" s="32">
        <f>VLOOKUP(D203,[2]Stats!$B$2:$H$364,7,FALSE)</f>
        <v>65</v>
      </c>
      <c r="E209" s="37"/>
      <c r="F209" s="38"/>
      <c r="G209" s="1"/>
      <c r="H209" s="18" t="s">
        <v>9</v>
      </c>
      <c r="I209" s="32">
        <f>VLOOKUP(I203,[2]Stats!$B$2:$H$364,7,FALSE)</f>
        <v>64</v>
      </c>
      <c r="J209" s="32">
        <f>VLOOKUP(J203,[2]Stats!$B$2:$H$364,7,FALSE)</f>
        <v>64.099999999999994</v>
      </c>
      <c r="K209" s="37"/>
      <c r="L209" s="38"/>
      <c r="M209" s="1"/>
      <c r="N209" s="18" t="s">
        <v>9</v>
      </c>
      <c r="O209" s="32">
        <f>VLOOKUP(O203,[2]Stats!$B$2:$H$364,7,FALSE)</f>
        <v>69.7</v>
      </c>
      <c r="P209" s="32">
        <f>VLOOKUP(P203,[2]Stats!$B$2:$H$364,7,FALSE)</f>
        <v>70</v>
      </c>
      <c r="Q209" s="37"/>
      <c r="R209" s="38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8" t="s">
        <v>10</v>
      </c>
      <c r="C210" s="39">
        <f>C209/[1]Stats!$H$364</f>
        <v>1.0397058823529413</v>
      </c>
      <c r="D210" s="39">
        <f>D209/[1]Stats!$H$364</f>
        <v>0.95588235294117652</v>
      </c>
      <c r="E210" s="37"/>
      <c r="F210" s="38"/>
      <c r="G210" s="1"/>
      <c r="H210" s="18" t="s">
        <v>10</v>
      </c>
      <c r="I210" s="39">
        <f>I209/[1]Stats!$H$364</f>
        <v>0.94117647058823528</v>
      </c>
      <c r="J210" s="39">
        <f>J209/[1]Stats!$H$364</f>
        <v>0.94264705882352928</v>
      </c>
      <c r="K210" s="37"/>
      <c r="L210" s="38"/>
      <c r="M210" s="1"/>
      <c r="N210" s="18" t="s">
        <v>10</v>
      </c>
      <c r="O210" s="39">
        <f>O209/[1]Stats!$H$364</f>
        <v>1.0250000000000001</v>
      </c>
      <c r="P210" s="39">
        <f>P209/[1]Stats!$H$364</f>
        <v>1.0294117647058822</v>
      </c>
      <c r="Q210" s="37"/>
      <c r="R210" s="38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8" t="s">
        <v>11</v>
      </c>
      <c r="C211" s="79">
        <f>(((C210*D210)*[1]Stats!$H$364))</f>
        <v>67.580882352941188</v>
      </c>
      <c r="D211" s="75"/>
      <c r="E211" s="37"/>
      <c r="F211" s="38"/>
      <c r="G211" s="1"/>
      <c r="H211" s="18" t="s">
        <v>11</v>
      </c>
      <c r="I211" s="79">
        <f>(((I210*J210)*[1]Stats!$H$364))</f>
        <v>60.329411764705867</v>
      </c>
      <c r="J211" s="75"/>
      <c r="K211" s="37"/>
      <c r="L211" s="38"/>
      <c r="M211" s="1"/>
      <c r="N211" s="18" t="s">
        <v>11</v>
      </c>
      <c r="O211" s="79">
        <f>(((O210*P210)*[1]Stats!$H$364))</f>
        <v>71.75</v>
      </c>
      <c r="P211" s="75"/>
      <c r="Q211" s="37"/>
      <c r="R211" s="38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thickBot="1" x14ac:dyDescent="0.25">
      <c r="A212" s="1"/>
      <c r="B212" s="18"/>
      <c r="C212" s="40"/>
      <c r="D212" s="40"/>
      <c r="E212" s="37"/>
      <c r="F212" s="38"/>
      <c r="G212" s="1"/>
      <c r="H212" s="18"/>
      <c r="I212" s="40"/>
      <c r="J212" s="40"/>
      <c r="K212" s="37"/>
      <c r="L212" s="38"/>
      <c r="M212" s="1"/>
      <c r="N212" s="18"/>
      <c r="O212" s="40"/>
      <c r="P212" s="40"/>
      <c r="Q212" s="37"/>
      <c r="R212" s="38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thickBot="1" x14ac:dyDescent="0.25">
      <c r="A213" s="1"/>
      <c r="B213" s="18" t="s">
        <v>12</v>
      </c>
      <c r="C213" s="41">
        <f>C207*(C211/100)-(C214/2)+(D214/2)</f>
        <v>75.72414873441673</v>
      </c>
      <c r="D213" s="41">
        <f>D207*(C211/100)-(D214/2)+(C214/2)</f>
        <v>65.143421863317926</v>
      </c>
      <c r="E213" s="1"/>
      <c r="F213" s="17"/>
      <c r="G213" s="1"/>
      <c r="H213" s="18" t="s">
        <v>12</v>
      </c>
      <c r="I213" s="41">
        <f>I207*(I211/100)-(I214/2)+(J214/2)</f>
        <v>66.340126598920264</v>
      </c>
      <c r="J213" s="41">
        <f>J207*(I211/100)-(J214/2)+(I214/2)</f>
        <v>49.893661609599995</v>
      </c>
      <c r="K213" s="1"/>
      <c r="L213" s="17"/>
      <c r="M213" s="1"/>
      <c r="N213" s="18" t="s">
        <v>12</v>
      </c>
      <c r="O213" s="41">
        <f>O207*(O211/100)-(O214/2)+(P214/2)</f>
        <v>74.230424971382021</v>
      </c>
      <c r="P213" s="41">
        <f>P207*(O211/100)-(P214/2)+(O214/2)</f>
        <v>76.416974066095506</v>
      </c>
      <c r="Q213" s="1"/>
      <c r="R213" s="17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8"/>
      <c r="C214" s="42">
        <f>VLOOKUP(C203,[1]Sheet14!$C$2:$D$358,2,FALSE)</f>
        <v>0</v>
      </c>
      <c r="D214" s="42">
        <f>VLOOKUP(D203,[1]Sheet14!$C$2:$D$358,2,FALSE)</f>
        <v>0</v>
      </c>
      <c r="E214" s="1"/>
      <c r="F214" s="17"/>
      <c r="G214" s="1"/>
      <c r="H214" s="18"/>
      <c r="I214" s="42">
        <f>VLOOKUP(I203,[1]Sheet14!$C$2:$D$358,2,FALSE)</f>
        <v>0</v>
      </c>
      <c r="J214" s="42">
        <f>VLOOKUP(J203,[1]Sheet14!$C$2:$D$358,2,FALSE)</f>
        <v>0</v>
      </c>
      <c r="K214" s="1"/>
      <c r="L214" s="17"/>
      <c r="M214" s="1"/>
      <c r="N214" s="18"/>
      <c r="O214" s="42">
        <f>VLOOKUP(O203,[1]Sheet14!$C$2:$D$358,2,FALSE)</f>
        <v>0</v>
      </c>
      <c r="P214" s="42">
        <f>VLOOKUP(P203,[1]Sheet14!$C$2:$D$358,2,FALSE)</f>
        <v>0</v>
      </c>
      <c r="Q214" s="1"/>
      <c r="R214" s="17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8"/>
      <c r="C215" s="32"/>
      <c r="D215" s="32"/>
      <c r="E215" s="1"/>
      <c r="F215" s="17"/>
      <c r="G215" s="1"/>
      <c r="H215" s="18"/>
      <c r="I215" s="32"/>
      <c r="J215" s="32"/>
      <c r="K215" s="1"/>
      <c r="L215" s="17"/>
      <c r="M215" s="1"/>
      <c r="N215" s="18"/>
      <c r="O215" s="32"/>
      <c r="P215" s="32"/>
      <c r="Q215" s="1"/>
      <c r="R215" s="17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43" t="s">
        <v>13</v>
      </c>
      <c r="C216" s="1"/>
      <c r="D216" s="3" t="s">
        <v>14</v>
      </c>
      <c r="E216" s="3"/>
      <c r="F216" s="11" t="s">
        <v>14</v>
      </c>
      <c r="G216" s="1"/>
      <c r="H216" s="43" t="s">
        <v>13</v>
      </c>
      <c r="I216" s="1"/>
      <c r="J216" s="3" t="s">
        <v>14</v>
      </c>
      <c r="K216" s="3"/>
      <c r="L216" s="11" t="s">
        <v>14</v>
      </c>
      <c r="M216" s="1"/>
      <c r="N216" s="43" t="s">
        <v>13</v>
      </c>
      <c r="O216" s="1"/>
      <c r="P216" s="3" t="s">
        <v>14</v>
      </c>
      <c r="Q216" s="3"/>
      <c r="R216" s="11" t="s">
        <v>14</v>
      </c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44"/>
      <c r="C217" s="31" t="str">
        <f>C203</f>
        <v>Marquette</v>
      </c>
      <c r="D217" s="3"/>
      <c r="E217" s="31" t="str">
        <f>D203</f>
        <v>Vermont</v>
      </c>
      <c r="F217" s="11"/>
      <c r="G217" s="1"/>
      <c r="H217" s="44"/>
      <c r="I217" s="31" t="str">
        <f>I203</f>
        <v>Houston</v>
      </c>
      <c r="J217" s="3"/>
      <c r="K217" s="31" t="str">
        <f>J203</f>
        <v>Northern Kentucky</v>
      </c>
      <c r="L217" s="11"/>
      <c r="M217" s="1"/>
      <c r="N217" s="44"/>
      <c r="O217" s="31" t="str">
        <f>O203</f>
        <v>Iowa</v>
      </c>
      <c r="P217" s="3"/>
      <c r="Q217" s="31" t="str">
        <f>P203</f>
        <v>Auburn</v>
      </c>
      <c r="R217" s="1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45" t="s">
        <v>15</v>
      </c>
      <c r="C218" s="46">
        <f>IF(D217&gt;0,C213+D217,C213)</f>
        <v>75.72414873441673</v>
      </c>
      <c r="D218" s="1"/>
      <c r="E218" s="46">
        <f>IF(F217&gt;0,D213+F217,D213)</f>
        <v>65.143421863317926</v>
      </c>
      <c r="F218" s="17"/>
      <c r="G218" s="1"/>
      <c r="H218" s="45" t="s">
        <v>15</v>
      </c>
      <c r="I218" s="46">
        <f>IF(J217&gt;0,I213+J217,I213)</f>
        <v>66.340126598920264</v>
      </c>
      <c r="J218" s="1"/>
      <c r="K218" s="46">
        <f>IF(L217&gt;0,J213+L217,J213)</f>
        <v>49.893661609599995</v>
      </c>
      <c r="L218" s="17"/>
      <c r="M218" s="1"/>
      <c r="N218" s="45" t="s">
        <v>15</v>
      </c>
      <c r="O218" s="46">
        <f>IF(P217&gt;0,O213+P217,O213)</f>
        <v>74.230424971382021</v>
      </c>
      <c r="P218" s="1"/>
      <c r="Q218" s="46">
        <f>IF(R217&gt;0,P213+R217,P213)</f>
        <v>76.416974066095506</v>
      </c>
      <c r="R218" s="17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44"/>
      <c r="C219" s="37"/>
      <c r="D219" s="3" t="s">
        <v>16</v>
      </c>
      <c r="E219" s="37"/>
      <c r="F219" s="11" t="s">
        <v>16</v>
      </c>
      <c r="G219" s="1"/>
      <c r="H219" s="44"/>
      <c r="I219" s="37"/>
      <c r="J219" s="3" t="s">
        <v>16</v>
      </c>
      <c r="K219" s="37"/>
      <c r="L219" s="11" t="s">
        <v>16</v>
      </c>
      <c r="M219" s="1"/>
      <c r="N219" s="44"/>
      <c r="O219" s="37"/>
      <c r="P219" s="3" t="s">
        <v>16</v>
      </c>
      <c r="Q219" s="37"/>
      <c r="R219" s="11" t="s">
        <v>16</v>
      </c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8" t="s">
        <v>17</v>
      </c>
      <c r="C220" s="37">
        <f>((C218^7.45)/((C218^7.45)+(E218^7.45)))</f>
        <v>0.75422386117696261</v>
      </c>
      <c r="D220" s="32">
        <f>-(C213-D213)</f>
        <v>-10.580726871098804</v>
      </c>
      <c r="E220" s="37">
        <f>((E218^7.45)/((E218^7.45)+(C218^7.45)))</f>
        <v>0.24577613882303734</v>
      </c>
      <c r="F220" s="47">
        <f>-(D213-C213)</f>
        <v>10.580726871098804</v>
      </c>
      <c r="G220" s="1"/>
      <c r="H220" s="18" t="s">
        <v>17</v>
      </c>
      <c r="I220" s="37">
        <f>((I218^7.45)/((I218^7.45)+(K218^7.45)))</f>
        <v>0.89307206925218019</v>
      </c>
      <c r="J220" s="32">
        <f>-(I213-J213)</f>
        <v>-16.446464989320269</v>
      </c>
      <c r="K220" s="37">
        <f>((K218^7.45)/((K218^7.45)+(I218^7.45)))</f>
        <v>0.10692793074781985</v>
      </c>
      <c r="L220" s="47">
        <f>-(J213-I213)</f>
        <v>16.446464989320269</v>
      </c>
      <c r="M220" s="1"/>
      <c r="N220" s="18" t="s">
        <v>17</v>
      </c>
      <c r="O220" s="37">
        <f>((O218^7.45)/((O218^7.45)+(Q218^7.45)))</f>
        <v>0.44614003406725466</v>
      </c>
      <c r="P220" s="32">
        <f>-(O213-P213)</f>
        <v>2.1865490947134845</v>
      </c>
      <c r="Q220" s="37">
        <f>((Q218^7.45)/((Q218^7.45)+(O218^7.45)))</f>
        <v>0.55385996593274522</v>
      </c>
      <c r="R220" s="47">
        <f>-(P213-O213)</f>
        <v>-2.1865490947134845</v>
      </c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8"/>
      <c r="C221" s="37"/>
      <c r="D221" s="1"/>
      <c r="E221" s="37"/>
      <c r="F221" s="17"/>
      <c r="G221" s="1"/>
      <c r="H221" s="18"/>
      <c r="I221" s="37"/>
      <c r="J221" s="1"/>
      <c r="K221" s="37"/>
      <c r="L221" s="17"/>
      <c r="M221" s="1"/>
      <c r="N221" s="18"/>
      <c r="O221" s="37"/>
      <c r="P221" s="1"/>
      <c r="Q221" s="37"/>
      <c r="R221" s="17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8" t="s">
        <v>18</v>
      </c>
      <c r="C222" s="37">
        <f>110/(110+100)</f>
        <v>0.52380952380952384</v>
      </c>
      <c r="D222" s="1"/>
      <c r="E222" s="37">
        <f>110/(110+100)</f>
        <v>0.52380952380952384</v>
      </c>
      <c r="F222" s="17"/>
      <c r="G222" s="1"/>
      <c r="H222" s="18" t="s">
        <v>18</v>
      </c>
      <c r="I222" s="37">
        <f>110/(110+100)</f>
        <v>0.52380952380952384</v>
      </c>
      <c r="J222" s="1"/>
      <c r="K222" s="37">
        <f>110/(110+100)</f>
        <v>0.52380952380952384</v>
      </c>
      <c r="L222" s="17"/>
      <c r="M222" s="1"/>
      <c r="N222" s="18" t="s">
        <v>18</v>
      </c>
      <c r="O222" s="37">
        <f>110/(110+100)</f>
        <v>0.52380952380952384</v>
      </c>
      <c r="P222" s="1"/>
      <c r="Q222" s="37">
        <f>110/(110+100)</f>
        <v>0.52380952380952384</v>
      </c>
      <c r="R222" s="17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8"/>
      <c r="C223" s="37"/>
      <c r="D223" s="1"/>
      <c r="E223" s="37"/>
      <c r="F223" s="17"/>
      <c r="G223" s="1"/>
      <c r="H223" s="18"/>
      <c r="I223" s="37"/>
      <c r="J223" s="1"/>
      <c r="K223" s="37"/>
      <c r="L223" s="17"/>
      <c r="M223" s="1"/>
      <c r="N223" s="18"/>
      <c r="O223" s="37"/>
      <c r="P223" s="1"/>
      <c r="Q223" s="37"/>
      <c r="R223" s="17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45" t="s">
        <v>19</v>
      </c>
      <c r="C224" s="48">
        <f>C220-C222</f>
        <v>0.23041433736743877</v>
      </c>
      <c r="D224" s="1"/>
      <c r="E224" s="48">
        <f>E220-E222</f>
        <v>-0.2780333849864865</v>
      </c>
      <c r="F224" s="17"/>
      <c r="G224" s="1"/>
      <c r="H224" s="45" t="s">
        <v>19</v>
      </c>
      <c r="I224" s="48">
        <f>I220-I222</f>
        <v>0.36926254544265635</v>
      </c>
      <c r="J224" s="1"/>
      <c r="K224" s="48">
        <f>K220-K222</f>
        <v>-0.41688159306170397</v>
      </c>
      <c r="L224" s="17"/>
      <c r="M224" s="1"/>
      <c r="N224" s="45" t="s">
        <v>19</v>
      </c>
      <c r="O224" s="48">
        <f>O220-O222</f>
        <v>-7.7669489742269171E-2</v>
      </c>
      <c r="P224" s="1"/>
      <c r="Q224" s="48">
        <f>Q220-Q222</f>
        <v>3.0050442123221388E-2</v>
      </c>
      <c r="R224" s="17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44"/>
      <c r="C225" s="37"/>
      <c r="D225" s="1"/>
      <c r="E225" s="37"/>
      <c r="F225" s="17"/>
      <c r="G225" s="1"/>
      <c r="H225" s="44"/>
      <c r="I225" s="37"/>
      <c r="J225" s="1"/>
      <c r="K225" s="37"/>
      <c r="L225" s="17"/>
      <c r="M225" s="1"/>
      <c r="N225" s="44"/>
      <c r="O225" s="37"/>
      <c r="P225" s="1"/>
      <c r="Q225" s="37"/>
      <c r="R225" s="17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45" t="s">
        <v>20</v>
      </c>
      <c r="C226" s="49" t="e">
        <f>VLOOKUP(C203,'[2]Kelly Sunday'!$C$2:$L$106,9,FALSE)</f>
        <v>#N/A</v>
      </c>
      <c r="D226" s="62"/>
      <c r="E226" s="49" t="e">
        <f>VLOOKUP(D203,'[2]Kelly Sunday'!$E$2:$L$106,8,FALSE)</f>
        <v>#N/A</v>
      </c>
      <c r="F226" s="17"/>
      <c r="G226" s="1"/>
      <c r="H226" s="45" t="s">
        <v>20</v>
      </c>
      <c r="I226" s="49" t="e">
        <f>VLOOKUP(I203,'[2]Kelly Sunday'!$C$2:$L$106,9,FALSE)</f>
        <v>#N/A</v>
      </c>
      <c r="J226" s="62"/>
      <c r="K226" s="49" t="e">
        <f>VLOOKUP(J203,'[2]Kelly Sunday'!$E$2:$L$106,8,FALSE)</f>
        <v>#N/A</v>
      </c>
      <c r="L226" s="17"/>
      <c r="M226" s="1"/>
      <c r="N226" s="45" t="s">
        <v>20</v>
      </c>
      <c r="O226" s="49" t="e">
        <f>VLOOKUP(O203,'[2]Kelly Sunday'!$C$2:$L$106,9,FALSE)</f>
        <v>#N/A</v>
      </c>
      <c r="P226" s="62"/>
      <c r="Q226" s="49" t="e">
        <f>VLOOKUP(P203,'[2]Kelly Sunday'!$E$2:$L$106,8,FALSE)</f>
        <v>#N/A</v>
      </c>
      <c r="R226" s="17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44"/>
      <c r="C227" s="37"/>
      <c r="D227" s="1"/>
      <c r="E227" s="37"/>
      <c r="F227" s="17"/>
      <c r="G227" s="1"/>
      <c r="H227" s="44"/>
      <c r="I227" s="37"/>
      <c r="J227" s="1"/>
      <c r="K227" s="37"/>
      <c r="L227" s="17"/>
      <c r="M227" s="1"/>
      <c r="N227" s="44"/>
      <c r="O227" s="37"/>
      <c r="P227" s="1"/>
      <c r="Q227" s="37"/>
      <c r="R227" s="17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50" t="s">
        <v>21</v>
      </c>
      <c r="C228" s="37"/>
      <c r="D228" s="3" t="s">
        <v>14</v>
      </c>
      <c r="E228" s="37"/>
      <c r="F228" s="17"/>
      <c r="G228" s="1"/>
      <c r="H228" s="50" t="s">
        <v>21</v>
      </c>
      <c r="I228" s="37"/>
      <c r="J228" s="3" t="s">
        <v>14</v>
      </c>
      <c r="K228" s="37"/>
      <c r="L228" s="17"/>
      <c r="M228" s="1"/>
      <c r="N228" s="50" t="s">
        <v>21</v>
      </c>
      <c r="O228" s="37"/>
      <c r="P228" s="3" t="s">
        <v>14</v>
      </c>
      <c r="Q228" s="37"/>
      <c r="R228" s="17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44"/>
      <c r="C229" s="31" t="str">
        <f>C203</f>
        <v>Marquette</v>
      </c>
      <c r="D229" s="3">
        <v>137</v>
      </c>
      <c r="E229" s="31" t="str">
        <f>D203</f>
        <v>Vermont</v>
      </c>
      <c r="F229" s="17" t="s">
        <v>22</v>
      </c>
      <c r="G229" s="1"/>
      <c r="H229" s="44"/>
      <c r="I229" s="31" t="str">
        <f>I203</f>
        <v>Houston</v>
      </c>
      <c r="J229" s="3">
        <v>137</v>
      </c>
      <c r="K229" s="31" t="str">
        <f>J203</f>
        <v>Northern Kentucky</v>
      </c>
      <c r="L229" s="17" t="s">
        <v>22</v>
      </c>
      <c r="M229" s="1"/>
      <c r="N229" s="44"/>
      <c r="O229" s="31" t="str">
        <f>O203</f>
        <v>Iowa</v>
      </c>
      <c r="P229" s="3">
        <v>140.5</v>
      </c>
      <c r="Q229" s="31" t="str">
        <f>P203</f>
        <v>Auburn</v>
      </c>
      <c r="R229" s="17" t="s">
        <v>22</v>
      </c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45" t="s">
        <v>23</v>
      </c>
      <c r="C230" s="46">
        <f>C213</f>
        <v>75.72414873441673</v>
      </c>
      <c r="D230" s="1"/>
      <c r="E230" s="46">
        <f>D213</f>
        <v>65.143421863317926</v>
      </c>
      <c r="F230" s="33">
        <f>E230+C230</f>
        <v>140.86757059773464</v>
      </c>
      <c r="G230" s="1"/>
      <c r="H230" s="45" t="s">
        <v>23</v>
      </c>
      <c r="I230" s="46">
        <f>I213</f>
        <v>66.340126598920264</v>
      </c>
      <c r="J230" s="1"/>
      <c r="K230" s="46">
        <f>J213</f>
        <v>49.893661609599995</v>
      </c>
      <c r="L230" s="33">
        <f>K230+I230</f>
        <v>116.23378820852025</v>
      </c>
      <c r="M230" s="1"/>
      <c r="N230" s="45" t="s">
        <v>23</v>
      </c>
      <c r="O230" s="46">
        <f>O213</f>
        <v>74.230424971382021</v>
      </c>
      <c r="P230" s="1"/>
      <c r="Q230" s="46">
        <f>P213</f>
        <v>76.416974066095506</v>
      </c>
      <c r="R230" s="33">
        <f>Q230+O230</f>
        <v>150.64739903747753</v>
      </c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44"/>
      <c r="C231" s="46"/>
      <c r="D231" s="1"/>
      <c r="E231" s="46"/>
      <c r="F231" s="33"/>
      <c r="G231" s="1"/>
      <c r="H231" s="44"/>
      <c r="I231" s="46"/>
      <c r="J231" s="1"/>
      <c r="K231" s="46"/>
      <c r="L231" s="33"/>
      <c r="M231" s="1"/>
      <c r="N231" s="44"/>
      <c r="O231" s="46"/>
      <c r="P231" s="1"/>
      <c r="Q231" s="46"/>
      <c r="R231" s="33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44"/>
      <c r="C232" s="51" t="s">
        <v>24</v>
      </c>
      <c r="D232" s="3"/>
      <c r="E232" s="51" t="s">
        <v>25</v>
      </c>
      <c r="F232" s="33"/>
      <c r="G232" s="1"/>
      <c r="H232" s="44"/>
      <c r="I232" s="51" t="s">
        <v>24</v>
      </c>
      <c r="J232" s="3"/>
      <c r="K232" s="51" t="s">
        <v>25</v>
      </c>
      <c r="L232" s="33"/>
      <c r="M232" s="1"/>
      <c r="N232" s="44"/>
      <c r="O232" s="51" t="s">
        <v>24</v>
      </c>
      <c r="P232" s="3"/>
      <c r="Q232" s="51" t="s">
        <v>25</v>
      </c>
      <c r="R232" s="33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45" t="s">
        <v>26</v>
      </c>
      <c r="C233" s="37">
        <f>(F230^7.45)/((F230^7.45)+(D229^7.45))</f>
        <v>0.55166563920179268</v>
      </c>
      <c r="D233" s="1"/>
      <c r="E233" s="52">
        <f>(D229^7.45)/((D229^7.45)+(F230^7.45))</f>
        <v>0.44833436079820732</v>
      </c>
      <c r="F233" s="17"/>
      <c r="G233" s="1"/>
      <c r="H233" s="45" t="s">
        <v>26</v>
      </c>
      <c r="I233" s="37">
        <f>(L230^7.45)/((L230^7.45)+(J229^7.45))</f>
        <v>0.22712597658897071</v>
      </c>
      <c r="J233" s="1"/>
      <c r="K233" s="52">
        <f>(J229^7.45)/((J229^7.45)+(L230^7.45))</f>
        <v>0.7728740234110294</v>
      </c>
      <c r="L233" s="17"/>
      <c r="M233" s="1"/>
      <c r="N233" s="45" t="s">
        <v>26</v>
      </c>
      <c r="O233" s="37">
        <f>(R230^7.45)/((R230^7.45)+(P229^7.45))</f>
        <v>0.62703601339734649</v>
      </c>
      <c r="P233" s="1"/>
      <c r="Q233" s="52">
        <f>(P229^7.45)/((P229^7.45)+(R230^7.45))</f>
        <v>0.37296398660265356</v>
      </c>
      <c r="R233" s="17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44"/>
      <c r="C234" s="37"/>
      <c r="D234" s="37"/>
      <c r="E234" s="37"/>
      <c r="F234" s="17"/>
      <c r="G234" s="1"/>
      <c r="H234" s="44"/>
      <c r="I234" s="37"/>
      <c r="J234" s="37"/>
      <c r="K234" s="37"/>
      <c r="L234" s="17"/>
      <c r="M234" s="1"/>
      <c r="N234" s="44"/>
      <c r="O234" s="37"/>
      <c r="P234" s="37"/>
      <c r="Q234" s="37"/>
      <c r="R234" s="17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8" t="s">
        <v>18</v>
      </c>
      <c r="C235" s="37">
        <f>110/(110+100)</f>
        <v>0.52380952380952384</v>
      </c>
      <c r="D235" s="37"/>
      <c r="E235" s="37">
        <f>110/(110+100)</f>
        <v>0.52380952380952384</v>
      </c>
      <c r="F235" s="17"/>
      <c r="G235" s="1"/>
      <c r="H235" s="18" t="s">
        <v>18</v>
      </c>
      <c r="I235" s="37">
        <f>110/(110+100)</f>
        <v>0.52380952380952384</v>
      </c>
      <c r="J235" s="37"/>
      <c r="K235" s="37">
        <f>110/(110+100)</f>
        <v>0.52380952380952384</v>
      </c>
      <c r="L235" s="17"/>
      <c r="M235" s="1"/>
      <c r="N235" s="18" t="s">
        <v>18</v>
      </c>
      <c r="O235" s="37">
        <f>110/(110+100)</f>
        <v>0.52380952380952384</v>
      </c>
      <c r="P235" s="37"/>
      <c r="Q235" s="37">
        <f>110/(110+100)</f>
        <v>0.52380952380952384</v>
      </c>
      <c r="R235" s="17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44"/>
      <c r="C236" s="37"/>
      <c r="D236" s="37"/>
      <c r="E236" s="37"/>
      <c r="F236" s="17"/>
      <c r="G236" s="1"/>
      <c r="H236" s="44"/>
      <c r="I236" s="37"/>
      <c r="J236" s="37"/>
      <c r="K236" s="37"/>
      <c r="L236" s="17"/>
      <c r="M236" s="1"/>
      <c r="N236" s="44"/>
      <c r="O236" s="37"/>
      <c r="P236" s="37"/>
      <c r="Q236" s="37"/>
      <c r="R236" s="17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45" t="s">
        <v>19</v>
      </c>
      <c r="C237" s="48">
        <f>C233-C235</f>
        <v>2.7856115392268843E-2</v>
      </c>
      <c r="D237" s="1"/>
      <c r="E237" s="48">
        <f>E233-E235</f>
        <v>-7.5475163011316515E-2</v>
      </c>
      <c r="F237" s="17"/>
      <c r="G237" s="1"/>
      <c r="H237" s="45" t="s">
        <v>19</v>
      </c>
      <c r="I237" s="48">
        <f>I233-I235</f>
        <v>-0.29668354722055312</v>
      </c>
      <c r="J237" s="1"/>
      <c r="K237" s="48">
        <f>K233-K235</f>
        <v>0.24906449960150556</v>
      </c>
      <c r="L237" s="17"/>
      <c r="M237" s="1"/>
      <c r="N237" s="45" t="s">
        <v>19</v>
      </c>
      <c r="O237" s="48">
        <f>O233-O235</f>
        <v>0.10322648958782266</v>
      </c>
      <c r="P237" s="1"/>
      <c r="Q237" s="48">
        <f>Q233-Q235</f>
        <v>-0.15084553720687027</v>
      </c>
      <c r="R237" s="17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44"/>
      <c r="C238" s="37"/>
      <c r="D238" s="1"/>
      <c r="E238" s="37"/>
      <c r="F238" s="17"/>
      <c r="G238" s="1"/>
      <c r="H238" s="44"/>
      <c r="I238" s="37"/>
      <c r="J238" s="1"/>
      <c r="K238" s="37"/>
      <c r="L238" s="17"/>
      <c r="M238" s="1"/>
      <c r="N238" s="44"/>
      <c r="O238" s="37"/>
      <c r="P238" s="1"/>
      <c r="Q238" s="37"/>
      <c r="R238" s="17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45" t="s">
        <v>20</v>
      </c>
      <c r="C239" s="49" t="e">
        <f>VLOOKUP(C203,'[2]Kelly Sunday O-U'!$C$2:$L$106,9,FALSE)</f>
        <v>#N/A</v>
      </c>
      <c r="D239" s="1"/>
      <c r="E239" s="49" t="e">
        <f>VLOOKUP(C203,'[2]Kelly Sunday O-U'!$C$2:$L$106,10,FALSE)</f>
        <v>#N/A</v>
      </c>
      <c r="F239" s="60"/>
      <c r="G239" s="1"/>
      <c r="H239" s="45" t="s">
        <v>20</v>
      </c>
      <c r="I239" s="49" t="e">
        <f>VLOOKUP(I203,'[2]Kelly Sunday O-U'!$C$2:$L$106,9,FALSE)</f>
        <v>#N/A</v>
      </c>
      <c r="J239" s="1"/>
      <c r="K239" s="49" t="e">
        <f>VLOOKUP(I203,'[2]Kelly Sunday O-U'!$C$2:$L$106,10,FALSE)</f>
        <v>#N/A</v>
      </c>
      <c r="L239" s="60"/>
      <c r="M239" s="1"/>
      <c r="N239" s="45" t="s">
        <v>20</v>
      </c>
      <c r="O239" s="49" t="e">
        <f>VLOOKUP(O203,'[2]Kelly Sunday O-U'!$C$2:$L$106,9,FALSE)</f>
        <v>#N/A</v>
      </c>
      <c r="P239" s="1"/>
      <c r="Q239" s="49" t="e">
        <f>VLOOKUP(O203,'[2]Kelly Sunday O-U'!$C$2:$L$106,10,FALSE)</f>
        <v>#N/A</v>
      </c>
      <c r="R239" s="60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55"/>
      <c r="C240" s="56"/>
      <c r="D240" s="57"/>
      <c r="E240" s="56"/>
      <c r="F240" s="58"/>
      <c r="G240" s="1"/>
      <c r="H240" s="55"/>
      <c r="I240" s="56"/>
      <c r="J240" s="57"/>
      <c r="K240" s="56"/>
      <c r="L240" s="58"/>
      <c r="M240" s="1"/>
      <c r="N240" s="55"/>
      <c r="O240" s="56"/>
      <c r="P240" s="57"/>
      <c r="Q240" s="56"/>
      <c r="R240" s="58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63"/>
      <c r="C241" s="37"/>
      <c r="D241" s="3"/>
      <c r="E241" s="37"/>
      <c r="F241" s="1"/>
      <c r="G241" s="1"/>
      <c r="H241" s="1"/>
      <c r="I241" s="1"/>
      <c r="J241" s="3"/>
      <c r="K241" s="1"/>
      <c r="L241" s="1"/>
      <c r="M241" s="1"/>
      <c r="N241" s="1"/>
      <c r="O241" s="1"/>
      <c r="P241" s="3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28"/>
      <c r="C242" s="30"/>
      <c r="D242" s="30"/>
      <c r="E242" s="30"/>
      <c r="F242" s="29"/>
      <c r="G242" s="1"/>
      <c r="H242" s="28"/>
      <c r="I242" s="30"/>
      <c r="J242" s="30"/>
      <c r="K242" s="30"/>
      <c r="L242" s="29"/>
      <c r="M242" s="1"/>
      <c r="N242" s="28"/>
      <c r="O242" s="30"/>
      <c r="P242" s="30"/>
      <c r="Q242" s="30"/>
      <c r="R242" s="29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8"/>
      <c r="C243" s="31" t="str">
        <f>'NCAA Tournament Bracket'!S10</f>
        <v>Miami FL</v>
      </c>
      <c r="D243" s="31" t="str">
        <f>'NCAA Tournament Bracket'!S12</f>
        <v>Drake</v>
      </c>
      <c r="E243" s="1"/>
      <c r="F243" s="17"/>
      <c r="G243" s="1"/>
      <c r="H243" s="18"/>
      <c r="I243" s="31" t="str">
        <f>'NCAA Tournament Bracket'!S14</f>
        <v>Indiana</v>
      </c>
      <c r="J243" s="31" t="str">
        <f>'NCAA Tournament Bracket'!S16</f>
        <v>Kent St.</v>
      </c>
      <c r="K243" s="1"/>
      <c r="L243" s="17"/>
      <c r="M243" s="1"/>
      <c r="N243" s="18"/>
      <c r="O243" s="31" t="str">
        <f>'NCAA Tournament Bracket'!S18</f>
        <v>Iowa St.</v>
      </c>
      <c r="P243" s="31">
        <f>'NCAA Tournament Bracket'!S20</f>
        <v>0</v>
      </c>
      <c r="Q243" s="1"/>
      <c r="R243" s="17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8" t="s">
        <v>6</v>
      </c>
      <c r="C244" s="32">
        <f>VLOOKUP(C243,[1]Stats!$B$2:$I$363,5,FALSE)-(VLOOKUP(C243,[1]Stats!$B$2:$I$363,8,FALSE)/2)</f>
        <v>118.2915</v>
      </c>
      <c r="D244" s="32">
        <f>VLOOKUP(D243,[1]Stats!$B$2:$I$363,5,FALSE)-(VLOOKUP(D243,[1]Stats!$B$2:$I$363,8,FALSE)/2)</f>
        <v>109.887</v>
      </c>
      <c r="E244" s="1"/>
      <c r="F244" s="33"/>
      <c r="G244" s="34"/>
      <c r="H244" s="18" t="s">
        <v>6</v>
      </c>
      <c r="I244" s="32">
        <f>VLOOKUP(I243,[1]Stats!$B$2:$I$363,5,FALSE)-(VLOOKUP(I243,[1]Stats!$B$2:$I$363,8,FALSE)/2)</f>
        <v>114.68900000000001</v>
      </c>
      <c r="J244" s="32">
        <f>VLOOKUP(J243,[1]Stats!$B$2:$I$363,5,FALSE)-(VLOOKUP(J243,[1]Stats!$B$2:$I$363,8,FALSE)/2)</f>
        <v>108.4905</v>
      </c>
      <c r="K244" s="1"/>
      <c r="L244" s="33"/>
      <c r="M244" s="1"/>
      <c r="N244" s="18" t="s">
        <v>6</v>
      </c>
      <c r="O244" s="32">
        <f>VLOOKUP(O243,[1]Stats!$B$2:$I$363,5,FALSE)-(VLOOKUP(O243,[1]Stats!$B$2:$I$363,8,FALSE)/2)</f>
        <v>110.017</v>
      </c>
      <c r="P244" s="32" t="e">
        <f>VLOOKUP(P243,[1]Stats!$B$2:$I$363,5,FALSE)-(VLOOKUP(P243,[1]Stats!$B$2:$I$363,8,FALSE)/2)</f>
        <v>#N/A</v>
      </c>
      <c r="Q244" s="1"/>
      <c r="R244" s="33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8" t="s">
        <v>7</v>
      </c>
      <c r="C245" s="32">
        <f>VLOOKUP(C243,[1]Stats!$B$2:$I$363,6,FALSE)-(VLOOKUP(C243,[2]Stats!$B$2:$I$364,8,FALSE)/2)</f>
        <v>103.36550000000001</v>
      </c>
      <c r="D245" s="32">
        <f>VLOOKUP(D243,[1]Stats!$B$2:$I$363,6,FALSE)-(VLOOKUP(D243,[2]Stats!$B$2:$I$364,8,FALSE)/2)</f>
        <v>97.394000000000005</v>
      </c>
      <c r="E245" s="1"/>
      <c r="F245" s="35"/>
      <c r="G245" s="34"/>
      <c r="H245" s="18" t="s">
        <v>7</v>
      </c>
      <c r="I245" s="32">
        <f>VLOOKUP(I243,[1]Stats!$B$2:$I$363,6,FALSE)-(VLOOKUP(I243,[2]Stats!$B$2:$I$364,8,FALSE)/2)</f>
        <v>97.322000000000003</v>
      </c>
      <c r="J245" s="32">
        <f>VLOOKUP(J243,[1]Stats!$B$2:$I$363,6,FALSE)-(VLOOKUP(J243,[2]Stats!$B$2:$I$364,8,FALSE)/2)</f>
        <v>96.464500000000001</v>
      </c>
      <c r="K245" s="1"/>
      <c r="L245" s="35"/>
      <c r="M245" s="1"/>
      <c r="N245" s="18" t="s">
        <v>7</v>
      </c>
      <c r="O245" s="32">
        <f>VLOOKUP(O243,[1]Stats!$B$2:$I$363,6,FALSE)-(VLOOKUP(O243,[2]Stats!$B$2:$I$364,8,FALSE)/2)</f>
        <v>91.580999999999989</v>
      </c>
      <c r="P245" s="32" t="e">
        <f>VLOOKUP(P243,[1]Stats!$B$2:$I$363,6,FALSE)-(VLOOKUP(P243,[2]Stats!$B$2:$I$364,8,FALSE)/2)</f>
        <v>#N/A</v>
      </c>
      <c r="Q245" s="1"/>
      <c r="R245" s="35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8"/>
      <c r="C246" s="3"/>
      <c r="D246" s="3"/>
      <c r="E246" s="1"/>
      <c r="F246" s="11"/>
      <c r="G246" s="1"/>
      <c r="H246" s="18"/>
      <c r="I246" s="3"/>
      <c r="J246" s="3"/>
      <c r="K246" s="1"/>
      <c r="L246" s="11"/>
      <c r="M246" s="1"/>
      <c r="N246" s="18"/>
      <c r="O246" s="3"/>
      <c r="P246" s="3"/>
      <c r="Q246" s="1"/>
      <c r="R246" s="1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8" t="s">
        <v>8</v>
      </c>
      <c r="C247" s="32">
        <f>(C244*D245)/[1]Stats!$F$365</f>
        <v>103.55849304269663</v>
      </c>
      <c r="D247" s="32">
        <f>(D244*C245)/[1]Stats!$F$365</f>
        <v>102.09909841348316</v>
      </c>
      <c r="E247" s="1"/>
      <c r="F247" s="11"/>
      <c r="G247" s="1"/>
      <c r="H247" s="18" t="s">
        <v>8</v>
      </c>
      <c r="I247" s="32">
        <f>(I244*J245)/[1]Stats!$F$365</f>
        <v>99.446445307865176</v>
      </c>
      <c r="J247" s="32">
        <f>(J244*I245)/[1]Stats!$F$365</f>
        <v>94.907976997752812</v>
      </c>
      <c r="K247" s="1"/>
      <c r="L247" s="11"/>
      <c r="M247" s="1"/>
      <c r="N247" s="18" t="s">
        <v>8</v>
      </c>
      <c r="O247" s="32" t="e">
        <f>(O244*P245)/[1]Stats!$F$365</f>
        <v>#N/A</v>
      </c>
      <c r="P247" s="32" t="e">
        <f>(P244*O245)/[1]Stats!$F$365</f>
        <v>#N/A</v>
      </c>
      <c r="Q247" s="1"/>
      <c r="R247" s="1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8"/>
      <c r="C248" s="36"/>
      <c r="D248" s="36"/>
      <c r="E248" s="1"/>
      <c r="F248" s="11"/>
      <c r="G248" s="1"/>
      <c r="H248" s="18"/>
      <c r="I248" s="36"/>
      <c r="J248" s="36"/>
      <c r="K248" s="1"/>
      <c r="L248" s="11"/>
      <c r="M248" s="1"/>
      <c r="N248" s="18"/>
      <c r="O248" s="36"/>
      <c r="P248" s="36"/>
      <c r="Q248" s="1"/>
      <c r="R248" s="1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8" t="s">
        <v>9</v>
      </c>
      <c r="C249" s="32">
        <f>VLOOKUP(C243,[2]Stats!$B$2:$H$364,7,FALSE)</f>
        <v>67.3</v>
      </c>
      <c r="D249" s="32">
        <f>VLOOKUP(D243,[2]Stats!$B$2:$H$364,7,FALSE)</f>
        <v>66.099999999999994</v>
      </c>
      <c r="E249" s="37"/>
      <c r="F249" s="38"/>
      <c r="G249" s="1"/>
      <c r="H249" s="18" t="s">
        <v>9</v>
      </c>
      <c r="I249" s="32">
        <f>VLOOKUP(I243,[2]Stats!$B$2:$H$364,7,FALSE)</f>
        <v>67</v>
      </c>
      <c r="J249" s="32">
        <f>VLOOKUP(J243,[2]Stats!$B$2:$H$364,7,FALSE)</f>
        <v>65.8</v>
      </c>
      <c r="K249" s="37"/>
      <c r="L249" s="38"/>
      <c r="M249" s="1"/>
      <c r="N249" s="18" t="s">
        <v>9</v>
      </c>
      <c r="O249" s="32">
        <f>VLOOKUP(O243,[2]Stats!$B$2:$H$364,7,FALSE)</f>
        <v>66.099999999999994</v>
      </c>
      <c r="P249" s="32" t="e">
        <f>VLOOKUP(P243,[2]Stats!$B$2:$H$364,7,FALSE)</f>
        <v>#N/A</v>
      </c>
      <c r="Q249" s="37"/>
      <c r="R249" s="38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8" t="s">
        <v>10</v>
      </c>
      <c r="C250" s="39">
        <f>C249/[1]Stats!$H$364</f>
        <v>0.9897058823529411</v>
      </c>
      <c r="D250" s="39">
        <f>D249/[1]Stats!$H$364</f>
        <v>0.97205882352941164</v>
      </c>
      <c r="E250" s="37"/>
      <c r="F250" s="38"/>
      <c r="G250" s="1"/>
      <c r="H250" s="18" t="s">
        <v>10</v>
      </c>
      <c r="I250" s="39">
        <f>I249/[1]Stats!$H$364</f>
        <v>0.98529411764705888</v>
      </c>
      <c r="J250" s="39">
        <f>J249/[1]Stats!$H$364</f>
        <v>0.96764705882352942</v>
      </c>
      <c r="K250" s="37"/>
      <c r="L250" s="38"/>
      <c r="M250" s="1"/>
      <c r="N250" s="18" t="s">
        <v>10</v>
      </c>
      <c r="O250" s="39">
        <f>O249/[1]Stats!$H$364</f>
        <v>0.97205882352941164</v>
      </c>
      <c r="P250" s="39" t="e">
        <f>P249/[1]Stats!$H$364</f>
        <v>#N/A</v>
      </c>
      <c r="Q250" s="37"/>
      <c r="R250" s="38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8" t="s">
        <v>11</v>
      </c>
      <c r="C251" s="79">
        <f>(((C250*D250)*[1]Stats!$H$364))</f>
        <v>65.4195588235294</v>
      </c>
      <c r="D251" s="75"/>
      <c r="E251" s="37"/>
      <c r="F251" s="38"/>
      <c r="G251" s="1"/>
      <c r="H251" s="18" t="s">
        <v>11</v>
      </c>
      <c r="I251" s="79">
        <f>(((I250*J250)*[1]Stats!$H$364))</f>
        <v>64.832352941176467</v>
      </c>
      <c r="J251" s="75"/>
      <c r="K251" s="37"/>
      <c r="L251" s="38"/>
      <c r="M251" s="1"/>
      <c r="N251" s="18" t="s">
        <v>11</v>
      </c>
      <c r="O251" s="79" t="e">
        <f>(((O250*P250)*[1]Stats!$H$364))</f>
        <v>#N/A</v>
      </c>
      <c r="P251" s="75"/>
      <c r="Q251" s="37"/>
      <c r="R251" s="38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thickBot="1" x14ac:dyDescent="0.25">
      <c r="A252" s="1"/>
      <c r="B252" s="18"/>
      <c r="C252" s="40"/>
      <c r="D252" s="40"/>
      <c r="E252" s="37"/>
      <c r="F252" s="38"/>
      <c r="G252" s="1"/>
      <c r="H252" s="18"/>
      <c r="I252" s="40"/>
      <c r="J252" s="40"/>
      <c r="K252" s="37"/>
      <c r="L252" s="38"/>
      <c r="M252" s="1"/>
      <c r="N252" s="18"/>
      <c r="O252" s="40"/>
      <c r="P252" s="40"/>
      <c r="Q252" s="37"/>
      <c r="R252" s="38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thickBot="1" x14ac:dyDescent="0.25">
      <c r="A253" s="1"/>
      <c r="B253" s="18" t="s">
        <v>12</v>
      </c>
      <c r="C253" s="41">
        <f>C247*(C251/100)-(C254/2)+(D254/2)</f>
        <v>67.747509272827514</v>
      </c>
      <c r="D253" s="41">
        <f>D247*(C251/100)-(D254/2)+(C254/2)</f>
        <v>66.792779744901793</v>
      </c>
      <c r="E253" s="1"/>
      <c r="F253" s="17"/>
      <c r="G253" s="1"/>
      <c r="H253" s="18" t="s">
        <v>12</v>
      </c>
      <c r="I253" s="41">
        <f>I247*(I251/100)-(I254/2)+(J254/2)</f>
        <v>64.553379457956638</v>
      </c>
      <c r="J253" s="41">
        <f>J247*(I251/100)-(J254/2)+(I254/2)</f>
        <v>61.451165568006218</v>
      </c>
      <c r="K253" s="1"/>
      <c r="L253" s="17"/>
      <c r="M253" s="1"/>
      <c r="N253" s="18" t="s">
        <v>12</v>
      </c>
      <c r="O253" s="41" t="e">
        <f>O247*(O251/100)-(O254/2)+(P254/2)</f>
        <v>#N/A</v>
      </c>
      <c r="P253" s="41" t="e">
        <f>P247*(O251/100)-(P254/2)+(O254/2)</f>
        <v>#N/A</v>
      </c>
      <c r="Q253" s="1"/>
      <c r="R253" s="17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8"/>
      <c r="C254" s="42">
        <f>VLOOKUP(C243,[1]Sheet14!$C$2:$D$358,2,FALSE)</f>
        <v>0</v>
      </c>
      <c r="D254" s="42">
        <f>VLOOKUP(D243,[1]Sheet14!$C$2:$D$358,2,FALSE)</f>
        <v>0</v>
      </c>
      <c r="E254" s="1"/>
      <c r="F254" s="17"/>
      <c r="G254" s="1"/>
      <c r="H254" s="18"/>
      <c r="I254" s="42">
        <f>VLOOKUP(I243,[1]Sheet14!$C$2:$D$358,2,FALSE)</f>
        <v>0</v>
      </c>
      <c r="J254" s="42">
        <f>VLOOKUP(J243,[1]Sheet14!$C$2:$D$358,2,FALSE)</f>
        <v>0.15981809701492533</v>
      </c>
      <c r="K254" s="1"/>
      <c r="L254" s="17"/>
      <c r="M254" s="1"/>
      <c r="N254" s="18"/>
      <c r="O254" s="42">
        <f>VLOOKUP(O243,[1]Sheet14!$C$2:$D$358,2,FALSE)</f>
        <v>0</v>
      </c>
      <c r="P254" s="42" t="e">
        <f>VLOOKUP(P243,[1]Sheet14!$C$2:$D$358,2,FALSE)</f>
        <v>#N/A</v>
      </c>
      <c r="Q254" s="1"/>
      <c r="R254" s="17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8"/>
      <c r="C255" s="32"/>
      <c r="D255" s="32"/>
      <c r="E255" s="1"/>
      <c r="F255" s="17"/>
      <c r="G255" s="1"/>
      <c r="H255" s="18"/>
      <c r="I255" s="32"/>
      <c r="J255" s="32"/>
      <c r="K255" s="1"/>
      <c r="L255" s="17"/>
      <c r="M255" s="1"/>
      <c r="N255" s="18"/>
      <c r="O255" s="32"/>
      <c r="P255" s="32"/>
      <c r="Q255" s="1"/>
      <c r="R255" s="17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43" t="s">
        <v>13</v>
      </c>
      <c r="C256" s="1"/>
      <c r="D256" s="3" t="s">
        <v>14</v>
      </c>
      <c r="E256" s="3"/>
      <c r="F256" s="11" t="s">
        <v>14</v>
      </c>
      <c r="G256" s="1"/>
      <c r="H256" s="43" t="s">
        <v>13</v>
      </c>
      <c r="I256" s="1"/>
      <c r="J256" s="3" t="s">
        <v>14</v>
      </c>
      <c r="K256" s="3"/>
      <c r="L256" s="11" t="s">
        <v>14</v>
      </c>
      <c r="M256" s="1"/>
      <c r="N256" s="43" t="s">
        <v>13</v>
      </c>
      <c r="O256" s="1"/>
      <c r="P256" s="3" t="s">
        <v>14</v>
      </c>
      <c r="Q256" s="3"/>
      <c r="R256" s="11" t="s">
        <v>14</v>
      </c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44"/>
      <c r="C257" s="31" t="str">
        <f>C243</f>
        <v>Miami FL</v>
      </c>
      <c r="D257" s="3"/>
      <c r="E257" s="31" t="str">
        <f>D243</f>
        <v>Drake</v>
      </c>
      <c r="F257" s="11"/>
      <c r="G257" s="1"/>
      <c r="H257" s="44"/>
      <c r="I257" s="31" t="str">
        <f>I243</f>
        <v>Indiana</v>
      </c>
      <c r="J257" s="3"/>
      <c r="K257" s="31" t="str">
        <f>J243</f>
        <v>Kent St.</v>
      </c>
      <c r="L257" s="11"/>
      <c r="M257" s="1"/>
      <c r="N257" s="44"/>
      <c r="O257" s="31" t="str">
        <f>O243</f>
        <v>Iowa St.</v>
      </c>
      <c r="P257" s="3"/>
      <c r="Q257" s="31">
        <f>P243</f>
        <v>0</v>
      </c>
      <c r="R257" s="1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45" t="s">
        <v>15</v>
      </c>
      <c r="C258" s="46">
        <f>IF(D257&gt;0,C253+D257,C253)</f>
        <v>67.747509272827514</v>
      </c>
      <c r="D258" s="1"/>
      <c r="E258" s="46">
        <f>IF(F257&gt;0,D253+F257,D253)</f>
        <v>66.792779744901793</v>
      </c>
      <c r="F258" s="17"/>
      <c r="G258" s="1"/>
      <c r="H258" s="45" t="s">
        <v>15</v>
      </c>
      <c r="I258" s="46">
        <f>IF(J257&gt;0,I253+J257,I253)</f>
        <v>64.553379457956638</v>
      </c>
      <c r="J258" s="1"/>
      <c r="K258" s="46">
        <f>IF(L257&gt;0,J253+L257,J253)</f>
        <v>61.451165568006218</v>
      </c>
      <c r="L258" s="17"/>
      <c r="M258" s="1"/>
      <c r="N258" s="45" t="s">
        <v>15</v>
      </c>
      <c r="O258" s="46" t="e">
        <f>IF(P257&gt;0,O253+P257,O253)</f>
        <v>#N/A</v>
      </c>
      <c r="P258" s="1"/>
      <c r="Q258" s="46" t="e">
        <f>IF(R257&gt;0,P253+R257,P253)</f>
        <v>#N/A</v>
      </c>
      <c r="R258" s="17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44"/>
      <c r="C259" s="37"/>
      <c r="D259" s="3" t="s">
        <v>16</v>
      </c>
      <c r="E259" s="37"/>
      <c r="F259" s="11" t="s">
        <v>16</v>
      </c>
      <c r="G259" s="1"/>
      <c r="H259" s="44"/>
      <c r="I259" s="37"/>
      <c r="J259" s="3" t="s">
        <v>16</v>
      </c>
      <c r="K259" s="37"/>
      <c r="L259" s="11" t="s">
        <v>16</v>
      </c>
      <c r="M259" s="1"/>
      <c r="N259" s="44"/>
      <c r="O259" s="37"/>
      <c r="P259" s="3" t="s">
        <v>16</v>
      </c>
      <c r="Q259" s="37"/>
      <c r="R259" s="11" t="s">
        <v>16</v>
      </c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8" t="s">
        <v>17</v>
      </c>
      <c r="C260" s="37">
        <f>((C258^7.45)/((C258^7.45)+(E258^7.45)))</f>
        <v>0.52640931947078051</v>
      </c>
      <c r="D260" s="32">
        <f>-(C253-D253)</f>
        <v>-0.9547295279257213</v>
      </c>
      <c r="E260" s="37">
        <f>((E258^7.45)/((E258^7.45)+(C258^7.45)))</f>
        <v>0.47359068052921932</v>
      </c>
      <c r="F260" s="47">
        <f>-(D253-C253)</f>
        <v>0.9547295279257213</v>
      </c>
      <c r="G260" s="1"/>
      <c r="H260" s="18" t="s">
        <v>17</v>
      </c>
      <c r="I260" s="37">
        <f>((I258^7.45)/((I258^7.45)+(K258^7.45)))</f>
        <v>0.59071211866903206</v>
      </c>
      <c r="J260" s="32">
        <f>-(I253-J253)</f>
        <v>-3.1022138899504199</v>
      </c>
      <c r="K260" s="37">
        <f>((K258^7.45)/((K258^7.45)+(I258^7.45)))</f>
        <v>0.40928788133096794</v>
      </c>
      <c r="L260" s="47">
        <f>-(J253-I253)</f>
        <v>3.1022138899504199</v>
      </c>
      <c r="M260" s="1"/>
      <c r="N260" s="18" t="s">
        <v>17</v>
      </c>
      <c r="O260" s="37" t="e">
        <f>((O258^7.45)/((O258^7.45)+(Q258^7.45)))</f>
        <v>#N/A</v>
      </c>
      <c r="P260" s="32" t="e">
        <f>-(O253-P253)</f>
        <v>#N/A</v>
      </c>
      <c r="Q260" s="37" t="e">
        <f>((Q258^7.45)/((Q258^7.45)+(O258^7.45)))</f>
        <v>#N/A</v>
      </c>
      <c r="R260" s="47" t="e">
        <f>-(P253-O253)</f>
        <v>#N/A</v>
      </c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8"/>
      <c r="C261" s="37"/>
      <c r="D261" s="1"/>
      <c r="E261" s="37"/>
      <c r="F261" s="17"/>
      <c r="G261" s="1"/>
      <c r="H261" s="18"/>
      <c r="I261" s="37"/>
      <c r="J261" s="1"/>
      <c r="K261" s="37"/>
      <c r="L261" s="17"/>
      <c r="M261" s="1"/>
      <c r="N261" s="18"/>
      <c r="O261" s="37"/>
      <c r="P261" s="1"/>
      <c r="Q261" s="37"/>
      <c r="R261" s="17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8" t="s">
        <v>18</v>
      </c>
      <c r="C262" s="37">
        <f>110/(110+100)</f>
        <v>0.52380952380952384</v>
      </c>
      <c r="D262" s="1"/>
      <c r="E262" s="37">
        <f>110/(110+100)</f>
        <v>0.52380952380952384</v>
      </c>
      <c r="F262" s="17"/>
      <c r="G262" s="1"/>
      <c r="H262" s="18" t="s">
        <v>18</v>
      </c>
      <c r="I262" s="37">
        <f>110/(110+100)</f>
        <v>0.52380952380952384</v>
      </c>
      <c r="J262" s="1"/>
      <c r="K262" s="37">
        <f>110/(110+100)</f>
        <v>0.52380952380952384</v>
      </c>
      <c r="L262" s="17"/>
      <c r="M262" s="1"/>
      <c r="N262" s="18" t="s">
        <v>18</v>
      </c>
      <c r="O262" s="37">
        <f>110/(110+100)</f>
        <v>0.52380952380952384</v>
      </c>
      <c r="P262" s="1"/>
      <c r="Q262" s="37">
        <f>110/(110+100)</f>
        <v>0.52380952380952384</v>
      </c>
      <c r="R262" s="17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8"/>
      <c r="C263" s="37"/>
      <c r="D263" s="1"/>
      <c r="E263" s="37"/>
      <c r="F263" s="17"/>
      <c r="G263" s="1"/>
      <c r="H263" s="18"/>
      <c r="I263" s="37"/>
      <c r="J263" s="1"/>
      <c r="K263" s="37"/>
      <c r="L263" s="17"/>
      <c r="M263" s="1"/>
      <c r="N263" s="18"/>
      <c r="O263" s="37"/>
      <c r="P263" s="1"/>
      <c r="Q263" s="37"/>
      <c r="R263" s="17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45" t="s">
        <v>19</v>
      </c>
      <c r="C264" s="48">
        <f>C260-C262</f>
        <v>2.5997956612566764E-3</v>
      </c>
      <c r="D264" s="1"/>
      <c r="E264" s="48">
        <f>E260-E262</f>
        <v>-5.0218843280304515E-2</v>
      </c>
      <c r="F264" s="17"/>
      <c r="G264" s="1"/>
      <c r="H264" s="45" t="s">
        <v>19</v>
      </c>
      <c r="I264" s="48">
        <f>I260-I262</f>
        <v>6.6902594859508224E-2</v>
      </c>
      <c r="J264" s="1"/>
      <c r="K264" s="48">
        <f>K260-K262</f>
        <v>-0.1145216424785559</v>
      </c>
      <c r="L264" s="17"/>
      <c r="M264" s="1"/>
      <c r="N264" s="45" t="s">
        <v>19</v>
      </c>
      <c r="O264" s="48" t="e">
        <f>O260-O262</f>
        <v>#N/A</v>
      </c>
      <c r="P264" s="1"/>
      <c r="Q264" s="48" t="e">
        <f>Q260-Q262</f>
        <v>#N/A</v>
      </c>
      <c r="R264" s="17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44"/>
      <c r="C265" s="37"/>
      <c r="D265" s="1"/>
      <c r="E265" s="37"/>
      <c r="F265" s="17"/>
      <c r="G265" s="1"/>
      <c r="H265" s="44"/>
      <c r="I265" s="37"/>
      <c r="J265" s="1"/>
      <c r="K265" s="37"/>
      <c r="L265" s="17"/>
      <c r="M265" s="1"/>
      <c r="N265" s="44"/>
      <c r="O265" s="37"/>
      <c r="P265" s="1"/>
      <c r="Q265" s="37"/>
      <c r="R265" s="17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45" t="s">
        <v>20</v>
      </c>
      <c r="C266" s="49">
        <f>VLOOKUP(C243,'[2]Kelly Sunday'!$C$2:$L$106,9,FALSE)</f>
        <v>16.424391783666401</v>
      </c>
      <c r="D266" s="1">
        <f>C266/1.5</f>
        <v>10.949594522444267</v>
      </c>
      <c r="E266" s="49">
        <f>VLOOKUP(D243,'[2]Kelly Sunday'!$E$2:$L$106,8,FALSE)</f>
        <v>-36.770840556708166</v>
      </c>
      <c r="F266" s="60"/>
      <c r="G266" s="1"/>
      <c r="H266" s="45" t="s">
        <v>20</v>
      </c>
      <c r="I266" s="49" t="e">
        <f>VLOOKUP(I243,'[2]Kelly Sunday'!$C$2:$L$106,9,FALSE)</f>
        <v>#N/A</v>
      </c>
      <c r="J266" s="1"/>
      <c r="K266" s="49" t="e">
        <f>VLOOKUP(J243,'[2]Kelly Sunday'!$E$2:$L$106,8,FALSE)</f>
        <v>#N/A</v>
      </c>
      <c r="L266" s="60"/>
      <c r="M266" s="1"/>
      <c r="N266" s="45" t="s">
        <v>20</v>
      </c>
      <c r="O266" s="49" t="e">
        <f>VLOOKUP(O243,'[2]Kelly Sunday'!$C$2:$L$106,9,FALSE)</f>
        <v>#N/A</v>
      </c>
      <c r="P266" s="1"/>
      <c r="Q266" s="49" t="e">
        <f>VLOOKUP(P243,'[2]Kelly Sunday'!$E$2:$L$106,8,FALSE)</f>
        <v>#N/A</v>
      </c>
      <c r="R266" s="60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44"/>
      <c r="C267" s="37"/>
      <c r="D267" s="1"/>
      <c r="E267" s="37"/>
      <c r="F267" s="17"/>
      <c r="G267" s="1"/>
      <c r="H267" s="44"/>
      <c r="I267" s="37"/>
      <c r="J267" s="1"/>
      <c r="K267" s="37"/>
      <c r="L267" s="17"/>
      <c r="M267" s="1"/>
      <c r="N267" s="44"/>
      <c r="O267" s="37"/>
      <c r="P267" s="1"/>
      <c r="Q267" s="37"/>
      <c r="R267" s="17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50" t="s">
        <v>21</v>
      </c>
      <c r="C268" s="37"/>
      <c r="D268" s="3" t="s">
        <v>14</v>
      </c>
      <c r="E268" s="37"/>
      <c r="F268" s="17"/>
      <c r="G268" s="1"/>
      <c r="H268" s="50" t="s">
        <v>21</v>
      </c>
      <c r="I268" s="37"/>
      <c r="J268" s="3" t="s">
        <v>14</v>
      </c>
      <c r="K268" s="37"/>
      <c r="L268" s="17"/>
      <c r="M268" s="1"/>
      <c r="N268" s="50" t="s">
        <v>21</v>
      </c>
      <c r="O268" s="37"/>
      <c r="P268" s="3" t="s">
        <v>14</v>
      </c>
      <c r="Q268" s="37"/>
      <c r="R268" s="17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44"/>
      <c r="C269" s="31" t="str">
        <f>C243</f>
        <v>Miami FL</v>
      </c>
      <c r="D269" s="3">
        <v>140.5</v>
      </c>
      <c r="E269" s="31" t="str">
        <f>D243</f>
        <v>Drake</v>
      </c>
      <c r="F269" s="17" t="s">
        <v>22</v>
      </c>
      <c r="G269" s="1"/>
      <c r="H269" s="44"/>
      <c r="I269" s="31" t="str">
        <f>I243</f>
        <v>Indiana</v>
      </c>
      <c r="J269" s="3">
        <v>138.5</v>
      </c>
      <c r="K269" s="31" t="str">
        <f>J243</f>
        <v>Kent St.</v>
      </c>
      <c r="L269" s="17" t="s">
        <v>22</v>
      </c>
      <c r="M269" s="1"/>
      <c r="N269" s="44"/>
      <c r="O269" s="31" t="str">
        <f>O243</f>
        <v>Iowa St.</v>
      </c>
      <c r="P269" s="3">
        <v>139.5</v>
      </c>
      <c r="Q269" s="31">
        <f>P243</f>
        <v>0</v>
      </c>
      <c r="R269" s="17" t="s">
        <v>22</v>
      </c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45" t="s">
        <v>23</v>
      </c>
      <c r="C270" s="46">
        <f>C253</f>
        <v>67.747509272827514</v>
      </c>
      <c r="D270" s="1"/>
      <c r="E270" s="46">
        <f>D253</f>
        <v>66.792779744901793</v>
      </c>
      <c r="F270" s="33">
        <f>E270+C270</f>
        <v>134.54028901772932</v>
      </c>
      <c r="G270" s="1"/>
      <c r="H270" s="45" t="s">
        <v>23</v>
      </c>
      <c r="I270" s="46">
        <f>I253</f>
        <v>64.553379457956638</v>
      </c>
      <c r="J270" s="1"/>
      <c r="K270" s="46">
        <f>J253</f>
        <v>61.451165568006218</v>
      </c>
      <c r="L270" s="33">
        <f>K270+I270</f>
        <v>126.00454502596286</v>
      </c>
      <c r="M270" s="1"/>
      <c r="N270" s="45" t="s">
        <v>23</v>
      </c>
      <c r="O270" s="46" t="e">
        <f>O253</f>
        <v>#N/A</v>
      </c>
      <c r="P270" s="1"/>
      <c r="Q270" s="46" t="e">
        <f>P253</f>
        <v>#N/A</v>
      </c>
      <c r="R270" s="33" t="e">
        <f>Q270+O270</f>
        <v>#N/A</v>
      </c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44"/>
      <c r="C271" s="46"/>
      <c r="D271" s="1"/>
      <c r="E271" s="46"/>
      <c r="F271" s="33"/>
      <c r="G271" s="1"/>
      <c r="H271" s="44"/>
      <c r="I271" s="46"/>
      <c r="J271" s="1"/>
      <c r="K271" s="46"/>
      <c r="L271" s="33"/>
      <c r="M271" s="1"/>
      <c r="N271" s="44"/>
      <c r="O271" s="46"/>
      <c r="P271" s="1"/>
      <c r="Q271" s="46"/>
      <c r="R271" s="33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44"/>
      <c r="C272" s="51" t="s">
        <v>24</v>
      </c>
      <c r="D272" s="3"/>
      <c r="E272" s="51" t="s">
        <v>25</v>
      </c>
      <c r="F272" s="33"/>
      <c r="G272" s="1"/>
      <c r="H272" s="44"/>
      <c r="I272" s="51" t="s">
        <v>24</v>
      </c>
      <c r="J272" s="3"/>
      <c r="K272" s="51" t="s">
        <v>25</v>
      </c>
      <c r="L272" s="33"/>
      <c r="M272" s="1"/>
      <c r="N272" s="44"/>
      <c r="O272" s="51" t="s">
        <v>24</v>
      </c>
      <c r="P272" s="3"/>
      <c r="Q272" s="51" t="s">
        <v>25</v>
      </c>
      <c r="R272" s="33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45" t="s">
        <v>26</v>
      </c>
      <c r="C273" s="37">
        <f>(F270^7.45)/((F270^7.45)+(D269^7.45))</f>
        <v>0.41996642541130436</v>
      </c>
      <c r="D273" s="1"/>
      <c r="E273" s="52">
        <f>(D269^7.45)/((D269^7.45)+(F270^7.45))</f>
        <v>0.58003357458869564</v>
      </c>
      <c r="F273" s="17"/>
      <c r="G273" s="1"/>
      <c r="H273" s="45" t="s">
        <v>26</v>
      </c>
      <c r="I273" s="37">
        <f>(L270^7.45)/((L270^7.45)+(J269^7.45))</f>
        <v>0.33083409554429749</v>
      </c>
      <c r="J273" s="1"/>
      <c r="K273" s="52">
        <f>(J269^7.45)/((J269^7.45)+(L270^7.45))</f>
        <v>0.66916590445570256</v>
      </c>
      <c r="L273" s="17"/>
      <c r="M273" s="1"/>
      <c r="N273" s="45" t="s">
        <v>26</v>
      </c>
      <c r="O273" s="37" t="e">
        <f>(R270^7.45)/((R270^7.45)+(P269^7.45))</f>
        <v>#N/A</v>
      </c>
      <c r="P273" s="1"/>
      <c r="Q273" s="52" t="e">
        <f>(P269^7.45)/((P269^7.45)+(R270^7.45))</f>
        <v>#N/A</v>
      </c>
      <c r="R273" s="17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44"/>
      <c r="C274" s="37"/>
      <c r="D274" s="37"/>
      <c r="E274" s="37"/>
      <c r="F274" s="17"/>
      <c r="G274" s="1"/>
      <c r="H274" s="44"/>
      <c r="I274" s="37"/>
      <c r="J274" s="37"/>
      <c r="K274" s="37"/>
      <c r="L274" s="17"/>
      <c r="M274" s="1"/>
      <c r="N274" s="44"/>
      <c r="O274" s="37"/>
      <c r="P274" s="37"/>
      <c r="Q274" s="37"/>
      <c r="R274" s="17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8" t="s">
        <v>18</v>
      </c>
      <c r="C275" s="37">
        <f>110/(110+100)</f>
        <v>0.52380952380952384</v>
      </c>
      <c r="D275" s="37"/>
      <c r="E275" s="37">
        <f>110/(110+100)</f>
        <v>0.52380952380952384</v>
      </c>
      <c r="F275" s="17"/>
      <c r="G275" s="1"/>
      <c r="H275" s="18" t="s">
        <v>18</v>
      </c>
      <c r="I275" s="37">
        <f>110/(110+100)</f>
        <v>0.52380952380952384</v>
      </c>
      <c r="J275" s="37"/>
      <c r="K275" s="37">
        <f>110/(110+100)</f>
        <v>0.52380952380952384</v>
      </c>
      <c r="L275" s="17"/>
      <c r="M275" s="1"/>
      <c r="N275" s="18" t="s">
        <v>18</v>
      </c>
      <c r="O275" s="37">
        <f>110/(110+100)</f>
        <v>0.52380952380952384</v>
      </c>
      <c r="P275" s="37"/>
      <c r="Q275" s="37">
        <f>110/(110+100)</f>
        <v>0.52380952380952384</v>
      </c>
      <c r="R275" s="17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44"/>
      <c r="C276" s="37"/>
      <c r="D276" s="37"/>
      <c r="E276" s="37"/>
      <c r="F276" s="17"/>
      <c r="G276" s="1"/>
      <c r="H276" s="44"/>
      <c r="I276" s="37"/>
      <c r="J276" s="37"/>
      <c r="K276" s="37"/>
      <c r="L276" s="17"/>
      <c r="M276" s="1"/>
      <c r="N276" s="44"/>
      <c r="O276" s="37"/>
      <c r="P276" s="37"/>
      <c r="Q276" s="37"/>
      <c r="R276" s="17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45" t="s">
        <v>19</v>
      </c>
      <c r="C277" s="48">
        <f>C273-C275</f>
        <v>-0.10384309839821948</v>
      </c>
      <c r="D277" s="1"/>
      <c r="E277" s="48">
        <f>E273-E275</f>
        <v>5.6224050779171808E-2</v>
      </c>
      <c r="F277" s="17"/>
      <c r="G277" s="1"/>
      <c r="H277" s="45" t="s">
        <v>19</v>
      </c>
      <c r="I277" s="48">
        <f>I273-I275</f>
        <v>-0.19297542826522635</v>
      </c>
      <c r="J277" s="1"/>
      <c r="K277" s="48">
        <f>K273-K275</f>
        <v>0.14535638064617873</v>
      </c>
      <c r="L277" s="17"/>
      <c r="M277" s="1"/>
      <c r="N277" s="45" t="s">
        <v>19</v>
      </c>
      <c r="O277" s="48" t="e">
        <f>O273-O275</f>
        <v>#N/A</v>
      </c>
      <c r="P277" s="1"/>
      <c r="Q277" s="48" t="e">
        <f>Q273-Q275</f>
        <v>#N/A</v>
      </c>
      <c r="R277" s="17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44"/>
      <c r="C278" s="37"/>
      <c r="D278" s="1"/>
      <c r="E278" s="37"/>
      <c r="F278" s="17"/>
      <c r="G278" s="1"/>
      <c r="H278" s="44"/>
      <c r="I278" s="37"/>
      <c r="J278" s="1"/>
      <c r="K278" s="37"/>
      <c r="L278" s="17"/>
      <c r="M278" s="1"/>
      <c r="N278" s="44"/>
      <c r="O278" s="37"/>
      <c r="P278" s="1"/>
      <c r="Q278" s="37"/>
      <c r="R278" s="17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45" t="s">
        <v>20</v>
      </c>
      <c r="C279" s="49">
        <f>VLOOKUP(C243,'[2]Kelly Sunday O-U'!$C$2:$L$106,9,FALSE)</f>
        <v>-4.5264477111884274</v>
      </c>
      <c r="D279" s="1"/>
      <c r="E279" s="49">
        <f>VLOOKUP(C243,'[2]Kelly Sunday O-U'!$C$2:$L$106,10,FALSE)</f>
        <v>-2.8911347063939981</v>
      </c>
      <c r="F279" s="60"/>
      <c r="G279" s="1"/>
      <c r="H279" s="45" t="s">
        <v>20</v>
      </c>
      <c r="I279" s="49" t="e">
        <f>VLOOKUP(I243,'[2]Kelly Sunday O-U'!$C$2:$L$106,9,FALSE)</f>
        <v>#N/A</v>
      </c>
      <c r="J279" s="1"/>
      <c r="K279" s="49" t="e">
        <f>VLOOKUP(I243,'[2]Kelly Sunday O-U'!$C$2:$L$106,10,FALSE)</f>
        <v>#N/A</v>
      </c>
      <c r="L279" s="60"/>
      <c r="M279" s="1"/>
      <c r="N279" s="45" t="s">
        <v>20</v>
      </c>
      <c r="O279" s="49" t="e">
        <f>VLOOKUP(O243,'[2]Kelly Sunday O-U'!$C$2:$L$106,9,FALSE)</f>
        <v>#N/A</v>
      </c>
      <c r="P279" s="62" t="e">
        <f>O279/5</f>
        <v>#N/A</v>
      </c>
      <c r="Q279" s="49" t="e">
        <f>VLOOKUP(O243,'[2]Kelly Sunday O-U'!$C$2:$L$106,10,FALSE)</f>
        <v>#N/A</v>
      </c>
      <c r="R279" s="60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55"/>
      <c r="C280" s="56"/>
      <c r="D280" s="57"/>
      <c r="E280" s="56"/>
      <c r="F280" s="58"/>
      <c r="G280" s="1"/>
      <c r="H280" s="55"/>
      <c r="I280" s="56"/>
      <c r="J280" s="57"/>
      <c r="K280" s="56"/>
      <c r="L280" s="58"/>
      <c r="M280" s="1"/>
      <c r="N280" s="55"/>
      <c r="O280" s="56"/>
      <c r="P280" s="57"/>
      <c r="Q280" s="56"/>
      <c r="R280" s="58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28"/>
      <c r="C282" s="30"/>
      <c r="D282" s="30"/>
      <c r="E282" s="30"/>
      <c r="F282" s="29"/>
      <c r="G282" s="1"/>
      <c r="H282" s="28"/>
      <c r="I282" s="30"/>
      <c r="J282" s="30"/>
      <c r="K282" s="30"/>
      <c r="L282" s="29"/>
      <c r="M282" s="1"/>
      <c r="N282" s="28"/>
      <c r="O282" s="30"/>
      <c r="P282" s="30"/>
      <c r="Q282" s="30"/>
      <c r="R282" s="29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8"/>
      <c r="C283" s="31" t="str">
        <f>'NCAA Tournament Bracket'!S22</f>
        <v>Xavier</v>
      </c>
      <c r="D283" s="31" t="str">
        <f>'NCAA Tournament Bracket'!S24</f>
        <v>Kennesaw St.</v>
      </c>
      <c r="E283" s="1"/>
      <c r="F283" s="17"/>
      <c r="G283" s="1"/>
      <c r="H283" s="18"/>
      <c r="I283" s="31" t="str">
        <f>'NCAA Tournament Bracket'!S26</f>
        <v>Texas A&amp;M</v>
      </c>
      <c r="J283" s="31" t="str">
        <f>'NCAA Tournament Bracket'!S28</f>
        <v>Penn St.</v>
      </c>
      <c r="K283" s="1"/>
      <c r="L283" s="17"/>
      <c r="M283" s="1"/>
      <c r="N283" s="18"/>
      <c r="O283" s="31" t="str">
        <f>'NCAA Tournament Bracket'!S30</f>
        <v>Texas</v>
      </c>
      <c r="P283" s="31" t="str">
        <f>'NCAA Tournament Bracket'!S32</f>
        <v>Colgate</v>
      </c>
      <c r="Q283" s="1"/>
      <c r="R283" s="17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8" t="s">
        <v>6</v>
      </c>
      <c r="C284" s="32">
        <f>VLOOKUP(C283,[1]Stats!$B$2:$I$363,5,FALSE)-(VLOOKUP(C283,[1]Stats!$B$2:$I$363,8,FALSE)/2)</f>
        <v>119.402</v>
      </c>
      <c r="D284" s="32">
        <f>VLOOKUP(D283,[1]Stats!$B$2:$I$363,5,FALSE)-(VLOOKUP(D283,[1]Stats!$B$2:$I$363,8,FALSE)/2)</f>
        <v>106.32650000000001</v>
      </c>
      <c r="E284" s="1"/>
      <c r="F284" s="33"/>
      <c r="G284" s="34"/>
      <c r="H284" s="18" t="s">
        <v>6</v>
      </c>
      <c r="I284" s="32">
        <f>VLOOKUP(I283,[1]Stats!$B$2:$I$363,5,FALSE)-(VLOOKUP(I283,[1]Stats!$B$2:$I$363,8,FALSE)/2)</f>
        <v>114.78099999999999</v>
      </c>
      <c r="J284" s="32">
        <f>VLOOKUP(J283,[1]Stats!$B$2:$I$363,5,FALSE)-(VLOOKUP(J283,[1]Stats!$B$2:$I$363,8,FALSE)/2)</f>
        <v>117.188</v>
      </c>
      <c r="K284" s="1"/>
      <c r="L284" s="33"/>
      <c r="M284" s="1"/>
      <c r="N284" s="18" t="s">
        <v>6</v>
      </c>
      <c r="O284" s="32">
        <f>VLOOKUP(O283,[1]Stats!$B$2:$I$363,5,FALSE)-(VLOOKUP(O283,[1]Stats!$B$2:$I$363,8,FALSE)/2)</f>
        <v>116.69</v>
      </c>
      <c r="P284" s="32">
        <f>VLOOKUP(P283,[1]Stats!$B$2:$I$363,5,FALSE)-(VLOOKUP(P283,[1]Stats!$B$2:$I$363,8,FALSE)/2)</f>
        <v>112.998</v>
      </c>
      <c r="Q284" s="1"/>
      <c r="R284" s="33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8" t="s">
        <v>7</v>
      </c>
      <c r="C285" s="32">
        <f>VLOOKUP(C283,[1]Stats!$B$2:$I$363,6,FALSE)-(VLOOKUP(C283,[2]Stats!$B$2:$I$364,8,FALSE)/2)</f>
        <v>99.717500000000001</v>
      </c>
      <c r="D285" s="32">
        <f>VLOOKUP(D283,[1]Stats!$B$2:$I$363,6,FALSE)-(VLOOKUP(D283,[2]Stats!$B$2:$I$364,8,FALSE)/2)</f>
        <v>102.858</v>
      </c>
      <c r="E285" s="1"/>
      <c r="F285" s="35"/>
      <c r="G285" s="34"/>
      <c r="H285" s="18" t="s">
        <v>7</v>
      </c>
      <c r="I285" s="32">
        <f>VLOOKUP(I283,[1]Stats!$B$2:$I$363,6,FALSE)-(VLOOKUP(I283,[2]Stats!$B$2:$I$364,8,FALSE)/2)</f>
        <v>96.001000000000005</v>
      </c>
      <c r="J285" s="32">
        <f>VLOOKUP(J283,[1]Stats!$B$2:$I$363,6,FALSE)-(VLOOKUP(J283,[2]Stats!$B$2:$I$364,8,FALSE)/2)</f>
        <v>102.3185</v>
      </c>
      <c r="K285" s="1"/>
      <c r="L285" s="35"/>
      <c r="M285" s="1"/>
      <c r="N285" s="18" t="s">
        <v>7</v>
      </c>
      <c r="O285" s="32">
        <f>VLOOKUP(O283,[1]Stats!$B$2:$I$363,6,FALSE)-(VLOOKUP(O283,[2]Stats!$B$2:$I$364,8,FALSE)/2)</f>
        <v>92.122</v>
      </c>
      <c r="P285" s="32">
        <f>VLOOKUP(P283,[1]Stats!$B$2:$I$363,6,FALSE)-(VLOOKUP(P283,[2]Stats!$B$2:$I$364,8,FALSE)/2)</f>
        <v>107.83499999999999</v>
      </c>
      <c r="Q285" s="1"/>
      <c r="R285" s="35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8"/>
      <c r="C286" s="3"/>
      <c r="D286" s="3"/>
      <c r="E286" s="1"/>
      <c r="F286" s="11"/>
      <c r="G286" s="1"/>
      <c r="H286" s="18"/>
      <c r="I286" s="3"/>
      <c r="J286" s="3"/>
      <c r="K286" s="1"/>
      <c r="L286" s="11"/>
      <c r="M286" s="1"/>
      <c r="N286" s="18"/>
      <c r="O286" s="3"/>
      <c r="P286" s="3"/>
      <c r="Q286" s="1"/>
      <c r="R286" s="1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8" t="s">
        <v>8</v>
      </c>
      <c r="C287" s="32">
        <f>(C284*D285)/[1]Stats!$F$365</f>
        <v>110.39506441348314</v>
      </c>
      <c r="D287" s="32">
        <f>(D284*C285)/[1]Stats!$F$365</f>
        <v>95.304384393258445</v>
      </c>
      <c r="E287" s="1"/>
      <c r="F287" s="11"/>
      <c r="G287" s="1"/>
      <c r="H287" s="18" t="s">
        <v>8</v>
      </c>
      <c r="I287" s="32">
        <f>(I284*J285)/[1]Stats!$F$365</f>
        <v>105.56602021123595</v>
      </c>
      <c r="J287" s="32">
        <f>(J284*I285)/[1]Stats!$F$365</f>
        <v>101.12508034157304</v>
      </c>
      <c r="K287" s="1"/>
      <c r="L287" s="11"/>
      <c r="M287" s="1"/>
      <c r="N287" s="18" t="s">
        <v>8</v>
      </c>
      <c r="O287" s="32">
        <f>(O284*P285)/[1]Stats!$F$365</f>
        <v>113.10801033707865</v>
      </c>
      <c r="P287" s="32">
        <f>(P284*O285)/[1]Stats!$F$365</f>
        <v>93.569453986516848</v>
      </c>
      <c r="Q287" s="1"/>
      <c r="R287" s="1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8"/>
      <c r="C288" s="36"/>
      <c r="D288" s="36"/>
      <c r="E288" s="1"/>
      <c r="F288" s="11"/>
      <c r="G288" s="1"/>
      <c r="H288" s="18"/>
      <c r="I288" s="36"/>
      <c r="J288" s="36"/>
      <c r="K288" s="1"/>
      <c r="L288" s="11"/>
      <c r="M288" s="1"/>
      <c r="N288" s="18"/>
      <c r="O288" s="36"/>
      <c r="P288" s="36"/>
      <c r="Q288" s="1"/>
      <c r="R288" s="1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8" t="s">
        <v>9</v>
      </c>
      <c r="C289" s="32">
        <f>VLOOKUP(C283,[2]Stats!$B$2:$H$364,7,FALSE)</f>
        <v>68.2</v>
      </c>
      <c r="D289" s="32">
        <f>VLOOKUP(D283,[2]Stats!$B$2:$H$364,7,FALSE)</f>
        <v>66.099999999999994</v>
      </c>
      <c r="E289" s="37"/>
      <c r="F289" s="38"/>
      <c r="G289" s="1"/>
      <c r="H289" s="18" t="s">
        <v>9</v>
      </c>
      <c r="I289" s="32">
        <f>VLOOKUP(I283,[2]Stats!$B$2:$H$364,7,FALSE)</f>
        <v>66.8</v>
      </c>
      <c r="J289" s="32">
        <f>VLOOKUP(J283,[2]Stats!$B$2:$H$364,7,FALSE)</f>
        <v>61.9</v>
      </c>
      <c r="K289" s="37"/>
      <c r="L289" s="38"/>
      <c r="M289" s="1"/>
      <c r="N289" s="18" t="s">
        <v>9</v>
      </c>
      <c r="O289" s="32">
        <f>VLOOKUP(O283,[2]Stats!$B$2:$H$364,7,FALSE)</f>
        <v>63.1</v>
      </c>
      <c r="P289" s="32">
        <f>VLOOKUP(P283,[2]Stats!$B$2:$H$364,7,FALSE)</f>
        <v>67.3</v>
      </c>
      <c r="Q289" s="37"/>
      <c r="R289" s="38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8" t="s">
        <v>10</v>
      </c>
      <c r="C290" s="39">
        <f>C289/[1]Stats!$H$364</f>
        <v>1.0029411764705882</v>
      </c>
      <c r="D290" s="39">
        <f>D289/[1]Stats!$H$364</f>
        <v>0.97205882352941164</v>
      </c>
      <c r="E290" s="37"/>
      <c r="F290" s="38"/>
      <c r="G290" s="1"/>
      <c r="H290" s="18" t="s">
        <v>10</v>
      </c>
      <c r="I290" s="39">
        <f>I289/[1]Stats!$H$364</f>
        <v>0.98235294117647054</v>
      </c>
      <c r="J290" s="39">
        <f>J289/[1]Stats!$H$364</f>
        <v>0.91029411764705881</v>
      </c>
      <c r="K290" s="37"/>
      <c r="L290" s="38"/>
      <c r="M290" s="1"/>
      <c r="N290" s="18" t="s">
        <v>10</v>
      </c>
      <c r="O290" s="39">
        <f>O289/[1]Stats!$H$364</f>
        <v>0.92794117647058827</v>
      </c>
      <c r="P290" s="39">
        <f>P289/[1]Stats!$H$364</f>
        <v>0.9897058823529411</v>
      </c>
      <c r="Q290" s="37"/>
      <c r="R290" s="38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8" t="s">
        <v>11</v>
      </c>
      <c r="C291" s="79">
        <f>(((C290*D290)*[1]Stats!$H$364))</f>
        <v>66.29441176470587</v>
      </c>
      <c r="D291" s="75"/>
      <c r="E291" s="37"/>
      <c r="F291" s="38"/>
      <c r="G291" s="1"/>
      <c r="H291" s="18" t="s">
        <v>11</v>
      </c>
      <c r="I291" s="79">
        <f>(((I290*J290)*[1]Stats!$H$364))</f>
        <v>60.807647058823527</v>
      </c>
      <c r="J291" s="75"/>
      <c r="K291" s="37"/>
      <c r="L291" s="38"/>
      <c r="M291" s="1"/>
      <c r="N291" s="18" t="s">
        <v>11</v>
      </c>
      <c r="O291" s="79">
        <f>(((O290*P290)*[1]Stats!$H$364))</f>
        <v>62.450441176470584</v>
      </c>
      <c r="P291" s="75"/>
      <c r="Q291" s="37"/>
      <c r="R291" s="38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thickBot="1" x14ac:dyDescent="0.25">
      <c r="A292" s="1"/>
      <c r="B292" s="18"/>
      <c r="C292" s="40"/>
      <c r="D292" s="40"/>
      <c r="E292" s="37"/>
      <c r="F292" s="38"/>
      <c r="G292" s="1"/>
      <c r="H292" s="18"/>
      <c r="I292" s="40"/>
      <c r="J292" s="40"/>
      <c r="K292" s="37"/>
      <c r="L292" s="38"/>
      <c r="M292" s="1"/>
      <c r="N292" s="18"/>
      <c r="O292" s="40"/>
      <c r="P292" s="40"/>
      <c r="Q292" s="37"/>
      <c r="R292" s="38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thickBot="1" x14ac:dyDescent="0.25">
      <c r="A293" s="1"/>
      <c r="B293" s="18" t="s">
        <v>12</v>
      </c>
      <c r="C293" s="41">
        <f>C287*(C291/100)-(C294/2)+(D294/2)</f>
        <v>72.257332518626413</v>
      </c>
      <c r="D293" s="41">
        <f>D287*(C291/100)-(D294/2)+(C294/2)</f>
        <v>64.109907071045214</v>
      </c>
      <c r="E293" s="1"/>
      <c r="F293" s="17"/>
      <c r="G293" s="1"/>
      <c r="H293" s="18" t="s">
        <v>12</v>
      </c>
      <c r="I293" s="41">
        <f>I287*(I291/100)-(I294/2)+(J294/2)</f>
        <v>64.192212984094667</v>
      </c>
      <c r="J293" s="41">
        <f>J287*(I291/100)-(J294/2)+(I294/2)</f>
        <v>61.491781942055461</v>
      </c>
      <c r="K293" s="1"/>
      <c r="L293" s="17"/>
      <c r="M293" s="1"/>
      <c r="N293" s="18" t="s">
        <v>12</v>
      </c>
      <c r="O293" s="41">
        <f>O287*(O291/100)-(O294/2)+(P294/2)</f>
        <v>70.636451461433566</v>
      </c>
      <c r="P293" s="41">
        <f>P287*(O291/100)-(P294/2)+(O294/2)</f>
        <v>58.434536820994417</v>
      </c>
      <c r="Q293" s="1"/>
      <c r="R293" s="17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8"/>
      <c r="C294" s="42">
        <f>VLOOKUP(C283,[1]Sheet14!$C$2:$D$358,2,FALSE)</f>
        <v>1.8568521031207599</v>
      </c>
      <c r="D294" s="42">
        <f>VLOOKUP(D283,[1]Sheet14!$C$2:$D$358,2,FALSE)</f>
        <v>0</v>
      </c>
      <c r="E294" s="1"/>
      <c r="F294" s="17"/>
      <c r="G294" s="1"/>
      <c r="H294" s="18"/>
      <c r="I294" s="42">
        <f>VLOOKUP(I283,[1]Sheet14!$C$2:$D$358,2,FALSE)</f>
        <v>0</v>
      </c>
      <c r="J294" s="42">
        <f>VLOOKUP(J283,[1]Sheet14!$C$2:$D$358,2,FALSE)</f>
        <v>0</v>
      </c>
      <c r="K294" s="1"/>
      <c r="L294" s="17"/>
      <c r="M294" s="1"/>
      <c r="N294" s="18"/>
      <c r="O294" s="42">
        <f>VLOOKUP(O283,[1]Sheet14!$C$2:$D$358,2,FALSE)</f>
        <v>0</v>
      </c>
      <c r="P294" s="42">
        <f>VLOOKUP(P283,[1]Sheet14!$C$2:$D$358,2,FALSE)</f>
        <v>0</v>
      </c>
      <c r="Q294" s="1"/>
      <c r="R294" s="17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8"/>
      <c r="C295" s="32"/>
      <c r="D295" s="32"/>
      <c r="E295" s="1"/>
      <c r="F295" s="17"/>
      <c r="G295" s="1"/>
      <c r="H295" s="18"/>
      <c r="I295" s="32"/>
      <c r="J295" s="32"/>
      <c r="K295" s="1"/>
      <c r="L295" s="17"/>
      <c r="M295" s="1"/>
      <c r="N295" s="18"/>
      <c r="O295" s="32"/>
      <c r="P295" s="32"/>
      <c r="Q295" s="1"/>
      <c r="R295" s="17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43" t="s">
        <v>13</v>
      </c>
      <c r="C296" s="1"/>
      <c r="D296" s="3" t="s">
        <v>14</v>
      </c>
      <c r="E296" s="3"/>
      <c r="F296" s="11" t="s">
        <v>14</v>
      </c>
      <c r="G296" s="1"/>
      <c r="H296" s="43" t="s">
        <v>13</v>
      </c>
      <c r="I296" s="1"/>
      <c r="J296" s="3" t="s">
        <v>14</v>
      </c>
      <c r="K296" s="3"/>
      <c r="L296" s="11" t="s">
        <v>14</v>
      </c>
      <c r="M296" s="1"/>
      <c r="N296" s="43" t="s">
        <v>13</v>
      </c>
      <c r="O296" s="1"/>
      <c r="P296" s="3" t="s">
        <v>14</v>
      </c>
      <c r="Q296" s="3"/>
      <c r="R296" s="11" t="s">
        <v>14</v>
      </c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44"/>
      <c r="C297" s="31" t="str">
        <f>C283</f>
        <v>Xavier</v>
      </c>
      <c r="D297" s="3"/>
      <c r="E297" s="31" t="str">
        <f>D283</f>
        <v>Kennesaw St.</v>
      </c>
      <c r="F297" s="11"/>
      <c r="G297" s="1"/>
      <c r="H297" s="44"/>
      <c r="I297" s="31" t="str">
        <f>I283</f>
        <v>Texas A&amp;M</v>
      </c>
      <c r="J297" s="3"/>
      <c r="K297" s="31" t="str">
        <f>J283</f>
        <v>Penn St.</v>
      </c>
      <c r="L297" s="11"/>
      <c r="M297" s="1"/>
      <c r="N297" s="44"/>
      <c r="O297" s="31" t="str">
        <f>O283</f>
        <v>Texas</v>
      </c>
      <c r="P297" s="3"/>
      <c r="Q297" s="31" t="str">
        <f>P283</f>
        <v>Colgate</v>
      </c>
      <c r="R297" s="1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45" t="s">
        <v>15</v>
      </c>
      <c r="C298" s="46">
        <f>IF(D297&gt;0,C293+D297,C293)</f>
        <v>72.257332518626413</v>
      </c>
      <c r="D298" s="1"/>
      <c r="E298" s="46">
        <f>IF(F297&gt;0,D293+F297,D293)</f>
        <v>64.109907071045214</v>
      </c>
      <c r="F298" s="17"/>
      <c r="G298" s="1"/>
      <c r="H298" s="45" t="s">
        <v>15</v>
      </c>
      <c r="I298" s="46">
        <f>IF(J297&gt;0,I293+J297,I293)</f>
        <v>64.192212984094667</v>
      </c>
      <c r="J298" s="1"/>
      <c r="K298" s="46">
        <f>IF(L297&gt;0,J293+L297,J293)</f>
        <v>61.491781942055461</v>
      </c>
      <c r="L298" s="17"/>
      <c r="M298" s="1"/>
      <c r="N298" s="45" t="s">
        <v>15</v>
      </c>
      <c r="O298" s="46">
        <f>IF(P297&gt;0,O293+P297,O293)</f>
        <v>70.636451461433566</v>
      </c>
      <c r="P298" s="1"/>
      <c r="Q298" s="46">
        <f>IF(R297&gt;0,P293+R297,P293)</f>
        <v>58.434536820994417</v>
      </c>
      <c r="R298" s="17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44"/>
      <c r="C299" s="37"/>
      <c r="D299" s="3" t="s">
        <v>16</v>
      </c>
      <c r="E299" s="37"/>
      <c r="F299" s="11" t="s">
        <v>16</v>
      </c>
      <c r="G299" s="1"/>
      <c r="H299" s="44"/>
      <c r="I299" s="37"/>
      <c r="J299" s="3" t="s">
        <v>16</v>
      </c>
      <c r="K299" s="37"/>
      <c r="L299" s="11" t="s">
        <v>16</v>
      </c>
      <c r="M299" s="1"/>
      <c r="N299" s="44"/>
      <c r="O299" s="37"/>
      <c r="P299" s="3" t="s">
        <v>16</v>
      </c>
      <c r="Q299" s="37"/>
      <c r="R299" s="11" t="s">
        <v>16</v>
      </c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8" t="s">
        <v>17</v>
      </c>
      <c r="C300" s="37">
        <f>((C298^7.45)/((C298^7.45)+(E298^7.45)))</f>
        <v>0.70915425234804952</v>
      </c>
      <c r="D300" s="32">
        <f>-(C293-D293)</f>
        <v>-8.1474254475811989</v>
      </c>
      <c r="E300" s="37">
        <f>((E298^7.45)/((E298^7.45)+(C298^7.45)))</f>
        <v>0.29084574765195054</v>
      </c>
      <c r="F300" s="47">
        <f>-(D293-C293)</f>
        <v>8.1474254475811989</v>
      </c>
      <c r="G300" s="1"/>
      <c r="H300" s="18" t="s">
        <v>17</v>
      </c>
      <c r="I300" s="37">
        <f>((I298^7.45)/((I298^7.45)+(K298^7.45)))</f>
        <v>0.57937027965286103</v>
      </c>
      <c r="J300" s="32">
        <f>-(I293-J293)</f>
        <v>-2.7004310420392059</v>
      </c>
      <c r="K300" s="37">
        <f>((K298^7.45)/((K298^7.45)+(I298^7.45)))</f>
        <v>0.42062972034713897</v>
      </c>
      <c r="L300" s="47">
        <f>-(J293-I293)</f>
        <v>2.7004310420392059</v>
      </c>
      <c r="M300" s="1"/>
      <c r="N300" s="18" t="s">
        <v>17</v>
      </c>
      <c r="O300" s="37">
        <f>((O298^7.45)/((O298^7.45)+(Q298^7.45)))</f>
        <v>0.80420912307912484</v>
      </c>
      <c r="P300" s="32">
        <f>-(O293-P293)</f>
        <v>-12.201914640439149</v>
      </c>
      <c r="Q300" s="37">
        <f>((Q298^7.45)/((Q298^7.45)+(O298^7.45)))</f>
        <v>0.19579087692087518</v>
      </c>
      <c r="R300" s="47">
        <f>-(P293-O293)</f>
        <v>12.201914640439149</v>
      </c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8"/>
      <c r="C301" s="37"/>
      <c r="D301" s="1"/>
      <c r="E301" s="37"/>
      <c r="F301" s="17"/>
      <c r="G301" s="1"/>
      <c r="H301" s="18"/>
      <c r="I301" s="37"/>
      <c r="J301" s="1"/>
      <c r="K301" s="37"/>
      <c r="L301" s="17"/>
      <c r="M301" s="1"/>
      <c r="N301" s="18"/>
      <c r="O301" s="37"/>
      <c r="P301" s="1"/>
      <c r="Q301" s="37"/>
      <c r="R301" s="17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8" t="s">
        <v>18</v>
      </c>
      <c r="C302" s="37">
        <f>110/(110+100)</f>
        <v>0.52380952380952384</v>
      </c>
      <c r="D302" s="1"/>
      <c r="E302" s="37">
        <f>110/(110+100)</f>
        <v>0.52380952380952384</v>
      </c>
      <c r="F302" s="17"/>
      <c r="G302" s="1"/>
      <c r="H302" s="18" t="s">
        <v>18</v>
      </c>
      <c r="I302" s="37">
        <f>110/(110+100)</f>
        <v>0.52380952380952384</v>
      </c>
      <c r="J302" s="1"/>
      <c r="K302" s="37">
        <f>110/(110+100)</f>
        <v>0.52380952380952384</v>
      </c>
      <c r="L302" s="17"/>
      <c r="M302" s="1"/>
      <c r="N302" s="18" t="s">
        <v>18</v>
      </c>
      <c r="O302" s="37">
        <f>110/(110+100)</f>
        <v>0.52380952380952384</v>
      </c>
      <c r="P302" s="1"/>
      <c r="Q302" s="37">
        <f>110/(110+100)</f>
        <v>0.52380952380952384</v>
      </c>
      <c r="R302" s="17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8"/>
      <c r="C303" s="37"/>
      <c r="D303" s="1"/>
      <c r="E303" s="37"/>
      <c r="F303" s="17"/>
      <c r="G303" s="1"/>
      <c r="H303" s="18"/>
      <c r="I303" s="37"/>
      <c r="J303" s="1"/>
      <c r="K303" s="37"/>
      <c r="L303" s="17"/>
      <c r="M303" s="1"/>
      <c r="N303" s="18"/>
      <c r="O303" s="37"/>
      <c r="P303" s="1"/>
      <c r="Q303" s="37"/>
      <c r="R303" s="17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45" t="s">
        <v>19</v>
      </c>
      <c r="C304" s="48">
        <f>C300-C302</f>
        <v>0.18534472853852568</v>
      </c>
      <c r="D304" s="1"/>
      <c r="E304" s="48">
        <f>E300-E302</f>
        <v>-0.2329637761575733</v>
      </c>
      <c r="F304" s="17"/>
      <c r="G304" s="1"/>
      <c r="H304" s="45" t="s">
        <v>19</v>
      </c>
      <c r="I304" s="48">
        <f>I300-I302</f>
        <v>5.5560755843337195E-2</v>
      </c>
      <c r="J304" s="1"/>
      <c r="K304" s="48">
        <f>K300-K302</f>
        <v>-0.10317980346238487</v>
      </c>
      <c r="L304" s="17"/>
      <c r="M304" s="1"/>
      <c r="N304" s="45" t="s">
        <v>19</v>
      </c>
      <c r="O304" s="48">
        <f>O300-O302</f>
        <v>0.28039959926960101</v>
      </c>
      <c r="P304" s="1"/>
      <c r="Q304" s="48">
        <f>Q300-Q302</f>
        <v>-0.32801864688864868</v>
      </c>
      <c r="R304" s="17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44"/>
      <c r="C305" s="37"/>
      <c r="D305" s="1"/>
      <c r="E305" s="37"/>
      <c r="F305" s="17"/>
      <c r="G305" s="1"/>
      <c r="H305" s="44"/>
      <c r="I305" s="37"/>
      <c r="J305" s="1"/>
      <c r="K305" s="37"/>
      <c r="L305" s="17"/>
      <c r="M305" s="1"/>
      <c r="N305" s="44"/>
      <c r="O305" s="37"/>
      <c r="P305" s="1"/>
      <c r="Q305" s="37"/>
      <c r="R305" s="17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45" t="s">
        <v>20</v>
      </c>
      <c r="C306" s="49" t="e">
        <f>VLOOKUP(C283,'[2]Kelly Sunday'!$C$2:$L$106,9,FALSE)</f>
        <v>#N/A</v>
      </c>
      <c r="D306" s="1"/>
      <c r="E306" s="49" t="e">
        <f>VLOOKUP(D283,'[2]Kelly Sunday'!$E$2:$L$106,8,FALSE)</f>
        <v>#N/A</v>
      </c>
      <c r="F306" s="60"/>
      <c r="G306" s="1"/>
      <c r="H306" s="45" t="s">
        <v>20</v>
      </c>
      <c r="I306" s="49" t="e">
        <f>VLOOKUP(I283,'[2]Kelly Sunday'!$C$2:$L$106,9,FALSE)</f>
        <v>#N/A</v>
      </c>
      <c r="J306" s="1"/>
      <c r="K306" s="49">
        <f>VLOOKUP(J283,'[2]Kelly Sunday'!$E$2:$L$106,8,FALSE)</f>
        <v>-41.106330183321411</v>
      </c>
      <c r="L306" s="60"/>
      <c r="M306" s="1"/>
      <c r="N306" s="45" t="s">
        <v>20</v>
      </c>
      <c r="O306" s="49">
        <f>VLOOKUP(O283,'[2]Kelly Sunday'!$C$2:$L$106,9,FALSE)</f>
        <v>19.87344138650613</v>
      </c>
      <c r="P306" s="1"/>
      <c r="Q306" s="49" t="e">
        <f>VLOOKUP(P283,'[2]Kelly Sunday'!$E$2:$L$106,8,FALSE)</f>
        <v>#N/A</v>
      </c>
      <c r="R306" s="60" t="e">
        <f>Q306/1.5</f>
        <v>#N/A</v>
      </c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44"/>
      <c r="C307" s="37"/>
      <c r="D307" s="1"/>
      <c r="E307" s="37"/>
      <c r="F307" s="17"/>
      <c r="G307" s="1"/>
      <c r="H307" s="44"/>
      <c r="I307" s="37"/>
      <c r="J307" s="1"/>
      <c r="K307" s="37"/>
      <c r="L307" s="17"/>
      <c r="M307" s="1"/>
      <c r="N307" s="44"/>
      <c r="O307" s="37"/>
      <c r="P307" s="1"/>
      <c r="Q307" s="37"/>
      <c r="R307" s="17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50" t="s">
        <v>21</v>
      </c>
      <c r="C308" s="37"/>
      <c r="D308" s="3" t="s">
        <v>14</v>
      </c>
      <c r="E308" s="37"/>
      <c r="F308" s="17"/>
      <c r="G308" s="1"/>
      <c r="H308" s="50" t="s">
        <v>21</v>
      </c>
      <c r="I308" s="37"/>
      <c r="J308" s="3" t="s">
        <v>14</v>
      </c>
      <c r="K308" s="37"/>
      <c r="L308" s="17"/>
      <c r="M308" s="1"/>
      <c r="N308" s="50" t="s">
        <v>21</v>
      </c>
      <c r="O308" s="37"/>
      <c r="P308" s="3" t="s">
        <v>14</v>
      </c>
      <c r="Q308" s="37"/>
      <c r="R308" s="17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44"/>
      <c r="C309" s="31" t="str">
        <f>C283</f>
        <v>Xavier</v>
      </c>
      <c r="D309" s="3">
        <v>138.5</v>
      </c>
      <c r="E309" s="31" t="str">
        <f>D283</f>
        <v>Kennesaw St.</v>
      </c>
      <c r="F309" s="17" t="s">
        <v>22</v>
      </c>
      <c r="G309" s="1"/>
      <c r="H309" s="44"/>
      <c r="I309" s="31" t="str">
        <f>I283</f>
        <v>Texas A&amp;M</v>
      </c>
      <c r="J309" s="3">
        <v>150</v>
      </c>
      <c r="K309" s="31" t="str">
        <f>J283</f>
        <v>Penn St.</v>
      </c>
      <c r="L309" s="17" t="s">
        <v>22</v>
      </c>
      <c r="M309" s="1"/>
      <c r="N309" s="44"/>
      <c r="O309" s="31" t="str">
        <f>O283</f>
        <v>Texas</v>
      </c>
      <c r="P309" s="3">
        <v>146</v>
      </c>
      <c r="Q309" s="31" t="str">
        <f>P283</f>
        <v>Colgate</v>
      </c>
      <c r="R309" s="17" t="s">
        <v>22</v>
      </c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45" t="s">
        <v>23</v>
      </c>
      <c r="C310" s="46">
        <f>C293</f>
        <v>72.257332518626413</v>
      </c>
      <c r="D310" s="1"/>
      <c r="E310" s="46">
        <f>D293</f>
        <v>64.109907071045214</v>
      </c>
      <c r="F310" s="33">
        <f>E310+C310</f>
        <v>136.36723958967161</v>
      </c>
      <c r="G310" s="1"/>
      <c r="H310" s="45" t="s">
        <v>23</v>
      </c>
      <c r="I310" s="46">
        <f>I293</f>
        <v>64.192212984094667</v>
      </c>
      <c r="J310" s="1"/>
      <c r="K310" s="46">
        <f>J293</f>
        <v>61.491781942055461</v>
      </c>
      <c r="L310" s="33">
        <f>K310+I310</f>
        <v>125.68399492615012</v>
      </c>
      <c r="M310" s="1"/>
      <c r="N310" s="45" t="s">
        <v>23</v>
      </c>
      <c r="O310" s="46">
        <f>O293</f>
        <v>70.636451461433566</v>
      </c>
      <c r="P310" s="1"/>
      <c r="Q310" s="46">
        <f>P293</f>
        <v>58.434536820994417</v>
      </c>
      <c r="R310" s="33">
        <f>Q310+O310</f>
        <v>129.07098828242798</v>
      </c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44"/>
      <c r="C311" s="46"/>
      <c r="D311" s="1"/>
      <c r="E311" s="46"/>
      <c r="F311" s="33"/>
      <c r="G311" s="1"/>
      <c r="H311" s="44"/>
      <c r="I311" s="46"/>
      <c r="J311" s="1"/>
      <c r="K311" s="46"/>
      <c r="L311" s="33"/>
      <c r="M311" s="1"/>
      <c r="N311" s="44"/>
      <c r="O311" s="46"/>
      <c r="P311" s="1"/>
      <c r="Q311" s="46"/>
      <c r="R311" s="33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44"/>
      <c r="C312" s="51" t="s">
        <v>24</v>
      </c>
      <c r="D312" s="3"/>
      <c r="E312" s="51" t="s">
        <v>25</v>
      </c>
      <c r="F312" s="33"/>
      <c r="G312" s="1"/>
      <c r="H312" s="44"/>
      <c r="I312" s="51" t="s">
        <v>24</v>
      </c>
      <c r="J312" s="3"/>
      <c r="K312" s="51" t="s">
        <v>25</v>
      </c>
      <c r="L312" s="33"/>
      <c r="M312" s="1"/>
      <c r="N312" s="44"/>
      <c r="O312" s="51" t="s">
        <v>24</v>
      </c>
      <c r="P312" s="3"/>
      <c r="Q312" s="51" t="s">
        <v>25</v>
      </c>
      <c r="R312" s="33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45" t="s">
        <v>26</v>
      </c>
      <c r="C313" s="37">
        <f>(F310^7.45)/((F310^7.45)+(D309^7.45))</f>
        <v>0.47112841025289082</v>
      </c>
      <c r="D313" s="1"/>
      <c r="E313" s="52">
        <f>(D309^7.45)/((D309^7.45)+(F310^7.45))</f>
        <v>0.52887158974710913</v>
      </c>
      <c r="F313" s="17"/>
      <c r="G313" s="1"/>
      <c r="H313" s="45" t="s">
        <v>26</v>
      </c>
      <c r="I313" s="37">
        <f>(L310^7.45)/((L310^7.45)+(J309^7.45))</f>
        <v>0.21121109889958598</v>
      </c>
      <c r="J313" s="1"/>
      <c r="K313" s="52">
        <f>(J309^7.45)/((J309^7.45)+(L310^7.45))</f>
        <v>0.788788901100414</v>
      </c>
      <c r="L313" s="17"/>
      <c r="M313" s="1"/>
      <c r="N313" s="45" t="s">
        <v>26</v>
      </c>
      <c r="O313" s="37">
        <f>(R310^7.45)/((R310^7.45)+(P309^7.45))</f>
        <v>0.28533125542864224</v>
      </c>
      <c r="P313" s="1"/>
      <c r="Q313" s="52">
        <f>(P309^7.45)/((P309^7.45)+(R310^7.45))</f>
        <v>0.71466874457135776</v>
      </c>
      <c r="R313" s="17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44"/>
      <c r="C314" s="37"/>
      <c r="D314" s="37"/>
      <c r="E314" s="37"/>
      <c r="F314" s="17"/>
      <c r="G314" s="1"/>
      <c r="H314" s="44"/>
      <c r="I314" s="37"/>
      <c r="J314" s="37"/>
      <c r="K314" s="37"/>
      <c r="L314" s="17"/>
      <c r="M314" s="1"/>
      <c r="N314" s="44"/>
      <c r="O314" s="37"/>
      <c r="P314" s="37"/>
      <c r="Q314" s="37"/>
      <c r="R314" s="17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8" t="s">
        <v>18</v>
      </c>
      <c r="C315" s="37">
        <f>110/(110+100)</f>
        <v>0.52380952380952384</v>
      </c>
      <c r="D315" s="37"/>
      <c r="E315" s="37">
        <f>110/(110+100)</f>
        <v>0.52380952380952384</v>
      </c>
      <c r="F315" s="17"/>
      <c r="G315" s="1"/>
      <c r="H315" s="18" t="s">
        <v>18</v>
      </c>
      <c r="I315" s="37">
        <f>110/(110+100)</f>
        <v>0.52380952380952384</v>
      </c>
      <c r="J315" s="37"/>
      <c r="K315" s="37">
        <f>110/(110+100)</f>
        <v>0.52380952380952384</v>
      </c>
      <c r="L315" s="17"/>
      <c r="M315" s="1"/>
      <c r="N315" s="18" t="s">
        <v>18</v>
      </c>
      <c r="O315" s="37">
        <f>110/(110+100)</f>
        <v>0.52380952380952384</v>
      </c>
      <c r="P315" s="37"/>
      <c r="Q315" s="37">
        <f>110/(110+100)</f>
        <v>0.52380952380952384</v>
      </c>
      <c r="R315" s="17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44"/>
      <c r="C316" s="37"/>
      <c r="D316" s="37"/>
      <c r="E316" s="37"/>
      <c r="F316" s="17"/>
      <c r="G316" s="1"/>
      <c r="H316" s="44"/>
      <c r="I316" s="37"/>
      <c r="J316" s="37"/>
      <c r="K316" s="37"/>
      <c r="L316" s="17"/>
      <c r="M316" s="1"/>
      <c r="N316" s="44"/>
      <c r="O316" s="37"/>
      <c r="P316" s="37"/>
      <c r="Q316" s="37"/>
      <c r="R316" s="17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45" t="s">
        <v>19</v>
      </c>
      <c r="C317" s="48">
        <f>C313-C315</f>
        <v>-5.2681113556633019E-2</v>
      </c>
      <c r="D317" s="1"/>
      <c r="E317" s="48">
        <f>E313-E315</f>
        <v>5.0620659375852917E-3</v>
      </c>
      <c r="F317" s="17"/>
      <c r="G317" s="1"/>
      <c r="H317" s="45" t="s">
        <v>19</v>
      </c>
      <c r="I317" s="48">
        <f>I313-I315</f>
        <v>-0.31259842490993783</v>
      </c>
      <c r="J317" s="1"/>
      <c r="K317" s="48">
        <f>K313-K315</f>
        <v>0.26497937729089016</v>
      </c>
      <c r="L317" s="17"/>
      <c r="M317" s="1"/>
      <c r="N317" s="45" t="s">
        <v>19</v>
      </c>
      <c r="O317" s="48">
        <f>O313-O315</f>
        <v>-0.2384782683808816</v>
      </c>
      <c r="P317" s="1"/>
      <c r="Q317" s="48">
        <f>Q313-Q315</f>
        <v>0.19085922076183393</v>
      </c>
      <c r="R317" s="17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44"/>
      <c r="C318" s="37"/>
      <c r="D318" s="1"/>
      <c r="E318" s="37"/>
      <c r="F318" s="17"/>
      <c r="G318" s="1"/>
      <c r="H318" s="44"/>
      <c r="I318" s="37"/>
      <c r="J318" s="1"/>
      <c r="K318" s="37"/>
      <c r="L318" s="17"/>
      <c r="M318" s="1"/>
      <c r="N318" s="44"/>
      <c r="O318" s="37"/>
      <c r="P318" s="1"/>
      <c r="Q318" s="37"/>
      <c r="R318" s="17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45" t="s">
        <v>20</v>
      </c>
      <c r="C319" s="49" t="e">
        <f>VLOOKUP(C283,'[2]Kelly Sunday O-U'!$C$2:$L$106,9,FALSE)</f>
        <v>#N/A</v>
      </c>
      <c r="D319" s="1"/>
      <c r="E319" s="49" t="e">
        <f>VLOOKUP(C283,'[2]Kelly Sunday O-U'!$C$2:$L$106,10,FALSE)</f>
        <v>#N/A</v>
      </c>
      <c r="F319" s="60" t="e">
        <f>E319/5</f>
        <v>#N/A</v>
      </c>
      <c r="G319" s="1"/>
      <c r="H319" s="45" t="s">
        <v>20</v>
      </c>
      <c r="I319" s="49" t="e">
        <f>VLOOKUP(I283,'[2]Kelly Sunday O-U'!$C$2:$L$106,9,FALSE)</f>
        <v>#N/A</v>
      </c>
      <c r="J319" s="1"/>
      <c r="K319" s="49" t="e">
        <f>VLOOKUP(I283,'[2]Kelly Sunday O-U'!$C$2:$L$106,10,FALSE)</f>
        <v>#N/A</v>
      </c>
      <c r="L319" s="60"/>
      <c r="M319" s="1"/>
      <c r="N319" s="45" t="s">
        <v>20</v>
      </c>
      <c r="O319" s="49">
        <f>VLOOKUP(O283,'[2]Kelly Sunday O-U'!$C$2:$L$106,9,FALSE)</f>
        <v>-33.250291580248252</v>
      </c>
      <c r="P319" s="1"/>
      <c r="Q319" s="49">
        <f>VLOOKUP(O283,'[2]Kelly Sunday O-U'!$C$2:$L$106,10,FALSE)</f>
        <v>25.832709162665839</v>
      </c>
      <c r="R319" s="60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55"/>
      <c r="C320" s="56"/>
      <c r="D320" s="57"/>
      <c r="E320" s="56"/>
      <c r="F320" s="58">
        <f>8.06/5</f>
        <v>1.6120000000000001</v>
      </c>
      <c r="G320" s="1"/>
      <c r="H320" s="55"/>
      <c r="I320" s="56"/>
      <c r="J320" s="57"/>
      <c r="K320" s="56"/>
      <c r="L320" s="58"/>
      <c r="M320" s="1"/>
      <c r="N320" s="55"/>
      <c r="O320" s="56"/>
      <c r="P320" s="57"/>
      <c r="Q320" s="56"/>
      <c r="R320" s="58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59"/>
      <c r="C321" s="37"/>
      <c r="D321" s="1"/>
      <c r="E321" s="3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28"/>
      <c r="C322" s="30"/>
      <c r="D322" s="30"/>
      <c r="E322" s="30"/>
      <c r="F322" s="29"/>
      <c r="G322" s="1"/>
      <c r="H322" s="28"/>
      <c r="I322" s="30"/>
      <c r="J322" s="30"/>
      <c r="K322" s="30"/>
      <c r="L322" s="29"/>
      <c r="M322" s="1"/>
      <c r="N322" s="28"/>
      <c r="O322" s="30"/>
      <c r="P322" s="30"/>
      <c r="Q322" s="30"/>
      <c r="R322" s="29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8"/>
      <c r="C323" s="31" t="str">
        <f>'NCAA Tournament Bracket'!S35</f>
        <v>Kansas</v>
      </c>
      <c r="D323" s="31" t="str">
        <f>'NCAA Tournament Bracket'!S37</f>
        <v>Howard</v>
      </c>
      <c r="E323" s="1"/>
      <c r="F323" s="17"/>
      <c r="G323" s="34"/>
      <c r="H323" s="18"/>
      <c r="I323" s="31" t="str">
        <f>'NCAA Tournament Bracket'!S39</f>
        <v>Arkansas</v>
      </c>
      <c r="J323" s="31" t="str">
        <f>'NCAA Tournament Bracket'!S41</f>
        <v>Illinois</v>
      </c>
      <c r="K323" s="1"/>
      <c r="L323" s="17"/>
      <c r="M323" s="1"/>
      <c r="N323" s="18"/>
      <c r="O323" s="31" t="str">
        <f>'NCAA Tournament Bracket'!S43</f>
        <v>Saint Mary's</v>
      </c>
      <c r="P323" s="31" t="str">
        <f>'NCAA Tournament Bracket'!S45</f>
        <v>VCU</v>
      </c>
      <c r="Q323" s="1"/>
      <c r="R323" s="17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8" t="s">
        <v>6</v>
      </c>
      <c r="C324" s="32">
        <f>VLOOKUP(C323,[1]Stats!$B$2:$I$363,5,FALSE)-(VLOOKUP(C323,[1]Stats!$B$2:$I$363,8,FALSE)/2)</f>
        <v>114.64700000000001</v>
      </c>
      <c r="D324" s="32">
        <f>VLOOKUP(D323,[1]Stats!$B$2:$I$363,5,FALSE)-(VLOOKUP(D323,[1]Stats!$B$2:$I$363,8,FALSE)/2)</f>
        <v>103.752</v>
      </c>
      <c r="E324" s="1"/>
      <c r="F324" s="33"/>
      <c r="G324" s="34"/>
      <c r="H324" s="18" t="s">
        <v>6</v>
      </c>
      <c r="I324" s="32">
        <f>VLOOKUP(I323,[1]Stats!$B$2:$I$363,5,FALSE)-(VLOOKUP(I323,[1]Stats!$B$2:$I$363,8,FALSE)/2)</f>
        <v>112.736</v>
      </c>
      <c r="J324" s="32">
        <f>VLOOKUP(J323,[1]Stats!$B$2:$I$363,5,FALSE)-(VLOOKUP(J323,[1]Stats!$B$2:$I$363,8,FALSE)/2)</f>
        <v>112.2225</v>
      </c>
      <c r="K324" s="1"/>
      <c r="L324" s="33"/>
      <c r="M324" s="1"/>
      <c r="N324" s="18" t="s">
        <v>6</v>
      </c>
      <c r="O324" s="32">
        <f>VLOOKUP(O323,[1]Stats!$B$2:$I$363,5,FALSE)-(VLOOKUP(O323,[1]Stats!$B$2:$I$363,8,FALSE)/2)</f>
        <v>113.598</v>
      </c>
      <c r="P324" s="32">
        <f>VLOOKUP(P323,[1]Stats!$B$2:$I$363,5,FALSE)-(VLOOKUP(P323,[1]Stats!$B$2:$I$363,8,FALSE)/2)</f>
        <v>106.59099999999999</v>
      </c>
      <c r="Q324" s="1"/>
      <c r="R324" s="33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8" t="s">
        <v>7</v>
      </c>
      <c r="C325" s="32">
        <f>VLOOKUP(C323,[1]Stats!$B$2:$I$363,6,FALSE)-(VLOOKUP(C323,[2]Stats!$B$2:$I$364,8,FALSE)/2)</f>
        <v>91.582499999999996</v>
      </c>
      <c r="D325" s="32">
        <f>VLOOKUP(D323,[1]Stats!$B$2:$I$363,6,FALSE)-(VLOOKUP(D323,[2]Stats!$B$2:$I$364,8,FALSE)/2)</f>
        <v>107.029</v>
      </c>
      <c r="E325" s="1"/>
      <c r="F325" s="35"/>
      <c r="G325" s="34"/>
      <c r="H325" s="18" t="s">
        <v>7</v>
      </c>
      <c r="I325" s="32">
        <f>VLOOKUP(I323,[1]Stats!$B$2:$I$363,6,FALSE)-(VLOOKUP(I323,[2]Stats!$B$2:$I$364,8,FALSE)/2)</f>
        <v>94.086500000000001</v>
      </c>
      <c r="J325" s="32">
        <f>VLOOKUP(J323,[1]Stats!$B$2:$I$363,6,FALSE)-(VLOOKUP(J323,[2]Stats!$B$2:$I$364,8,FALSE)/2)</f>
        <v>95.6875</v>
      </c>
      <c r="K325" s="1"/>
      <c r="L325" s="35"/>
      <c r="M325" s="1"/>
      <c r="N325" s="18" t="s">
        <v>7</v>
      </c>
      <c r="O325" s="32">
        <f>VLOOKUP(O323,[1]Stats!$B$2:$I$363,6,FALSE)-(VLOOKUP(O323,[2]Stats!$B$2:$I$364,8,FALSE)/2)</f>
        <v>91.6815</v>
      </c>
      <c r="P325" s="32">
        <f>VLOOKUP(P323,[1]Stats!$B$2:$I$363,6,FALSE)-(VLOOKUP(P323,[2]Stats!$B$2:$I$364,8,FALSE)/2)</f>
        <v>94.164500000000004</v>
      </c>
      <c r="Q325" s="1"/>
      <c r="R325" s="35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8"/>
      <c r="C326" s="3"/>
      <c r="D326" s="3"/>
      <c r="E326" s="1"/>
      <c r="F326" s="11"/>
      <c r="G326" s="1"/>
      <c r="H326" s="18"/>
      <c r="I326" s="3"/>
      <c r="J326" s="3"/>
      <c r="K326" s="1"/>
      <c r="L326" s="11"/>
      <c r="M326" s="1"/>
      <c r="N326" s="18"/>
      <c r="O326" s="3"/>
      <c r="P326" s="3"/>
      <c r="Q326" s="1"/>
      <c r="R326" s="1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8" t="s">
        <v>8</v>
      </c>
      <c r="C327" s="32">
        <f>(C324*D325)/[1]Stats!$F$365</f>
        <v>110.29711247640449</v>
      </c>
      <c r="D327" s="32">
        <f>(D324*C325)/[1]Stats!$F$365</f>
        <v>85.410045303370779</v>
      </c>
      <c r="E327" s="1"/>
      <c r="F327" s="11"/>
      <c r="G327" s="1"/>
      <c r="H327" s="18" t="s">
        <v>8</v>
      </c>
      <c r="I327" s="32">
        <f>(I324*J325)/[1]Stats!$F$365</f>
        <v>96.965626966292149</v>
      </c>
      <c r="J327" s="32">
        <f>(J324*I325)/[1]Stats!$F$365</f>
        <v>94.908964011235952</v>
      </c>
      <c r="K327" s="1"/>
      <c r="L327" s="11"/>
      <c r="M327" s="1"/>
      <c r="N327" s="18" t="s">
        <v>8</v>
      </c>
      <c r="O327" s="32">
        <f>(O324*P325)/[1]Stats!$F$365</f>
        <v>96.151899964044958</v>
      </c>
      <c r="P327" s="32">
        <f>(P324*O325)/[1]Stats!$F$365</f>
        <v>87.842002395505617</v>
      </c>
      <c r="Q327" s="1"/>
      <c r="R327" s="1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8"/>
      <c r="C328" s="36"/>
      <c r="D328" s="36"/>
      <c r="E328" s="1"/>
      <c r="F328" s="11"/>
      <c r="G328" s="1"/>
      <c r="H328" s="18"/>
      <c r="I328" s="36"/>
      <c r="J328" s="36"/>
      <c r="K328" s="1"/>
      <c r="L328" s="11"/>
      <c r="M328" s="1"/>
      <c r="N328" s="18"/>
      <c r="O328" s="36"/>
      <c r="P328" s="36"/>
      <c r="Q328" s="1"/>
      <c r="R328" s="11">
        <f>7.87/5</f>
        <v>1.5740000000000001</v>
      </c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8" t="s">
        <v>9</v>
      </c>
      <c r="C329" s="32">
        <f>VLOOKUP(C323,[2]Stats!$B$2:$H$364,7,FALSE)</f>
        <v>69.099999999999994</v>
      </c>
      <c r="D329" s="32">
        <f>VLOOKUP(D323,[2]Stats!$B$2:$H$364,7,FALSE)</f>
        <v>70.3</v>
      </c>
      <c r="E329" s="37"/>
      <c r="F329" s="38"/>
      <c r="G329" s="1"/>
      <c r="H329" s="18" t="s">
        <v>9</v>
      </c>
      <c r="I329" s="32">
        <f>VLOOKUP(I323,[2]Stats!$B$2:$H$364,7,FALSE)</f>
        <v>70.599999999999994</v>
      </c>
      <c r="J329" s="32">
        <f>VLOOKUP(J323,[2]Stats!$B$2:$H$364,7,FALSE)</f>
        <v>67.099999999999994</v>
      </c>
      <c r="K329" s="37"/>
      <c r="L329" s="38"/>
      <c r="M329" s="1"/>
      <c r="N329" s="18" t="s">
        <v>9</v>
      </c>
      <c r="O329" s="32">
        <f>VLOOKUP(O323,[2]Stats!$B$2:$H$364,7,FALSE)</f>
        <v>63.5</v>
      </c>
      <c r="P329" s="32">
        <f>VLOOKUP(P323,[2]Stats!$B$2:$H$364,7,FALSE)</f>
        <v>68.3</v>
      </c>
      <c r="Q329" s="37"/>
      <c r="R329" s="38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8" t="s">
        <v>10</v>
      </c>
      <c r="C330" s="39">
        <f>C329/[1]Stats!$H$364</f>
        <v>1.0161764705882352</v>
      </c>
      <c r="D330" s="39">
        <f>D329/[1]Stats!$H$364</f>
        <v>1.0338235294117646</v>
      </c>
      <c r="E330" s="37"/>
      <c r="F330" s="38"/>
      <c r="G330" s="1"/>
      <c r="H330" s="18" t="s">
        <v>10</v>
      </c>
      <c r="I330" s="39">
        <f>I329/[1]Stats!$H$364</f>
        <v>1.0382352941176469</v>
      </c>
      <c r="J330" s="39">
        <f>J329/[1]Stats!$H$364</f>
        <v>0.98676470588235288</v>
      </c>
      <c r="K330" s="37"/>
      <c r="L330" s="38"/>
      <c r="M330" s="1"/>
      <c r="N330" s="18" t="s">
        <v>10</v>
      </c>
      <c r="O330" s="39">
        <f>O329/[1]Stats!$H$364</f>
        <v>0.93382352941176472</v>
      </c>
      <c r="P330" s="39">
        <f>P329/[1]Stats!$H$364</f>
        <v>1.0044117647058823</v>
      </c>
      <c r="Q330" s="37"/>
      <c r="R330" s="38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8" t="s">
        <v>11</v>
      </c>
      <c r="C331" s="79">
        <f>(((C330*D330)*[1]Stats!$H$364))</f>
        <v>71.437205882352941</v>
      </c>
      <c r="D331" s="75"/>
      <c r="E331" s="37"/>
      <c r="F331" s="38"/>
      <c r="G331" s="1"/>
      <c r="H331" s="18" t="s">
        <v>11</v>
      </c>
      <c r="I331" s="79">
        <f>(((I330*J330)*[1]Stats!$H$364))</f>
        <v>69.665588235294109</v>
      </c>
      <c r="J331" s="75"/>
      <c r="K331" s="37"/>
      <c r="L331" s="38"/>
      <c r="M331" s="1"/>
      <c r="N331" s="18" t="s">
        <v>11</v>
      </c>
      <c r="O331" s="79">
        <f>(((O330*P330)*[1]Stats!$H$364))</f>
        <v>63.78014705882353</v>
      </c>
      <c r="P331" s="75"/>
      <c r="Q331" s="37"/>
      <c r="R331" s="38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thickBot="1" x14ac:dyDescent="0.25">
      <c r="A332" s="1"/>
      <c r="B332" s="18"/>
      <c r="C332" s="40"/>
      <c r="D332" s="40"/>
      <c r="E332" s="37"/>
      <c r="F332" s="38"/>
      <c r="G332" s="1"/>
      <c r="H332" s="18"/>
      <c r="I332" s="40"/>
      <c r="J332" s="40"/>
      <c r="K332" s="37"/>
      <c r="L332" s="38"/>
      <c r="M332" s="1"/>
      <c r="N332" s="18"/>
      <c r="O332" s="40"/>
      <c r="P332" s="40"/>
      <c r="Q332" s="37"/>
      <c r="R332" s="38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thickBot="1" x14ac:dyDescent="0.25">
      <c r="A333" s="1"/>
      <c r="B333" s="18" t="s">
        <v>12</v>
      </c>
      <c r="C333" s="41">
        <f>C327*(C331/100)-(C334/2)+(D334/2)</f>
        <v>78.793175322059469</v>
      </c>
      <c r="D333" s="41">
        <f>D327*(C331/100)-(D334/2)+(C334/2)</f>
        <v>61.014549907579898</v>
      </c>
      <c r="E333" s="1"/>
      <c r="F333" s="17"/>
      <c r="G333" s="1"/>
      <c r="H333" s="18" t="s">
        <v>12</v>
      </c>
      <c r="I333" s="41">
        <f>I327*(I331/100)-(I334/2)+(J334/2)</f>
        <v>67.551674412108397</v>
      </c>
      <c r="J333" s="41">
        <f>J327*(I331/100)-(J334/2)+(I334/2)</f>
        <v>66.118888066451106</v>
      </c>
      <c r="K333" s="1"/>
      <c r="L333" s="17"/>
      <c r="M333" s="1"/>
      <c r="N333" s="18" t="s">
        <v>12</v>
      </c>
      <c r="O333" s="41">
        <f>O327*(O331/100)-(O334/2)+(P334/2)</f>
        <v>61.325823196920766</v>
      </c>
      <c r="P333" s="41">
        <f>P327*(O331/100)-(P334/2)+(O334/2)</f>
        <v>56.025758307268774</v>
      </c>
      <c r="Q333" s="1"/>
      <c r="R333" s="17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8"/>
      <c r="C334" s="42">
        <f>VLOOKUP(C323,[1]Sheet14!$C$2:$D$358,2,FALSE)</f>
        <v>0</v>
      </c>
      <c r="D334" s="42">
        <f>VLOOKUP(D323,[1]Sheet14!$C$2:$D$358,2,FALSE)</f>
        <v>0</v>
      </c>
      <c r="E334" s="1"/>
      <c r="F334" s="17"/>
      <c r="G334" s="1"/>
      <c r="H334" s="18"/>
      <c r="I334" s="42">
        <f>VLOOKUP(I323,[1]Sheet14!$C$2:$D$358,2,FALSE)</f>
        <v>0</v>
      </c>
      <c r="J334" s="42">
        <f>VLOOKUP(J323,[1]Sheet14!$C$2:$D$358,2,FALSE)</f>
        <v>0</v>
      </c>
      <c r="K334" s="1"/>
      <c r="L334" s="17"/>
      <c r="M334" s="1"/>
      <c r="N334" s="18"/>
      <c r="O334" s="42">
        <f>VLOOKUP(O323,[1]Sheet14!$C$2:$D$358,2,FALSE)</f>
        <v>0</v>
      </c>
      <c r="P334" s="42">
        <f>VLOOKUP(P323,[1]Sheet14!$C$2:$D$358,2,FALSE)</f>
        <v>0</v>
      </c>
      <c r="Q334" s="1"/>
      <c r="R334" s="17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8"/>
      <c r="C335" s="32"/>
      <c r="D335" s="32"/>
      <c r="E335" s="1"/>
      <c r="F335" s="17"/>
      <c r="G335" s="1"/>
      <c r="H335" s="18"/>
      <c r="I335" s="32"/>
      <c r="J335" s="32"/>
      <c r="K335" s="1"/>
      <c r="L335" s="17"/>
      <c r="M335" s="1"/>
      <c r="N335" s="18"/>
      <c r="O335" s="32"/>
      <c r="P335" s="32"/>
      <c r="Q335" s="1"/>
      <c r="R335" s="17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43" t="s">
        <v>13</v>
      </c>
      <c r="C336" s="1"/>
      <c r="D336" s="3" t="s">
        <v>14</v>
      </c>
      <c r="E336" s="3"/>
      <c r="F336" s="11" t="s">
        <v>14</v>
      </c>
      <c r="G336" s="1"/>
      <c r="H336" s="43" t="s">
        <v>13</v>
      </c>
      <c r="I336" s="1"/>
      <c r="J336" s="3" t="s">
        <v>14</v>
      </c>
      <c r="K336" s="3"/>
      <c r="L336" s="11" t="s">
        <v>14</v>
      </c>
      <c r="M336" s="1"/>
      <c r="N336" s="43" t="s">
        <v>13</v>
      </c>
      <c r="O336" s="1"/>
      <c r="P336" s="3" t="s">
        <v>14</v>
      </c>
      <c r="Q336" s="3"/>
      <c r="R336" s="11" t="s">
        <v>14</v>
      </c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44"/>
      <c r="C337" s="31" t="str">
        <f>C323</f>
        <v>Kansas</v>
      </c>
      <c r="D337" s="3"/>
      <c r="E337" s="31" t="str">
        <f>D323</f>
        <v>Howard</v>
      </c>
      <c r="F337" s="11"/>
      <c r="G337" s="1"/>
      <c r="H337" s="44"/>
      <c r="I337" s="31" t="str">
        <f>I323</f>
        <v>Arkansas</v>
      </c>
      <c r="J337" s="3"/>
      <c r="K337" s="31" t="str">
        <f>J323</f>
        <v>Illinois</v>
      </c>
      <c r="L337" s="11"/>
      <c r="M337" s="1"/>
      <c r="N337" s="44"/>
      <c r="O337" s="31" t="str">
        <f>O323</f>
        <v>Saint Mary's</v>
      </c>
      <c r="P337" s="3"/>
      <c r="Q337" s="31" t="str">
        <f>P323</f>
        <v>VCU</v>
      </c>
      <c r="R337" s="1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45" t="s">
        <v>15</v>
      </c>
      <c r="C338" s="46">
        <f>IF(D337&gt;0,C333+D337,C333)</f>
        <v>78.793175322059469</v>
      </c>
      <c r="D338" s="1"/>
      <c r="E338" s="46">
        <f>IF(F337&gt;0,D333+F337,D333)</f>
        <v>61.014549907579898</v>
      </c>
      <c r="F338" s="17"/>
      <c r="G338" s="1"/>
      <c r="H338" s="45" t="s">
        <v>15</v>
      </c>
      <c r="I338" s="46">
        <f>IF(J337&gt;0,I333+J337,I333)</f>
        <v>67.551674412108397</v>
      </c>
      <c r="J338" s="1"/>
      <c r="K338" s="46">
        <f>IF(L337&gt;0,J333+L337,J333)</f>
        <v>66.118888066451106</v>
      </c>
      <c r="L338" s="17"/>
      <c r="M338" s="1"/>
      <c r="N338" s="45" t="s">
        <v>15</v>
      </c>
      <c r="O338" s="46">
        <f>IF(P337&gt;0,O333+P337,O333)</f>
        <v>61.325823196920766</v>
      </c>
      <c r="P338" s="1"/>
      <c r="Q338" s="46">
        <f>IF(R337&gt;0,P333+R337,P333)</f>
        <v>56.025758307268774</v>
      </c>
      <c r="R338" s="17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44"/>
      <c r="C339" s="37"/>
      <c r="D339" s="3" t="s">
        <v>16</v>
      </c>
      <c r="E339" s="37"/>
      <c r="F339" s="11" t="s">
        <v>16</v>
      </c>
      <c r="G339" s="1"/>
      <c r="H339" s="44"/>
      <c r="I339" s="37"/>
      <c r="J339" s="3" t="s">
        <v>16</v>
      </c>
      <c r="K339" s="37"/>
      <c r="L339" s="11" t="s">
        <v>16</v>
      </c>
      <c r="M339" s="1"/>
      <c r="N339" s="44"/>
      <c r="O339" s="37"/>
      <c r="P339" s="3" t="s">
        <v>16</v>
      </c>
      <c r="Q339" s="37"/>
      <c r="R339" s="11" t="s">
        <v>16</v>
      </c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8" t="s">
        <v>17</v>
      </c>
      <c r="C340" s="37">
        <f>((C338^7.45)/((C338^7.45)+(E338^7.45)))</f>
        <v>0.87046421773585902</v>
      </c>
      <c r="D340" s="32">
        <f>-(C333-D333)</f>
        <v>-17.778625414479571</v>
      </c>
      <c r="E340" s="37">
        <f>((E338^7.45)/((E338^7.45)+(C338^7.45)))</f>
        <v>0.129535782264141</v>
      </c>
      <c r="F340" s="47">
        <f>-(D333-C333)</f>
        <v>17.778625414479571</v>
      </c>
      <c r="G340" s="1"/>
      <c r="H340" s="18" t="s">
        <v>17</v>
      </c>
      <c r="I340" s="37">
        <f>((I338^7.45)/((I338^7.45)+(K338^7.45)))</f>
        <v>0.53984434857164709</v>
      </c>
      <c r="J340" s="32">
        <f>-(I333-J333)</f>
        <v>-1.4327863456572913</v>
      </c>
      <c r="K340" s="37">
        <f>((K338^7.45)/((K338^7.45)+(I338^7.45)))</f>
        <v>0.46015565142835296</v>
      </c>
      <c r="L340" s="47">
        <f>-(J333-I333)</f>
        <v>1.4327863456572913</v>
      </c>
      <c r="M340" s="1"/>
      <c r="N340" s="18" t="s">
        <v>17</v>
      </c>
      <c r="O340" s="37">
        <f>((O338^7.45)/((O338^7.45)+(Q338^7.45)))</f>
        <v>0.66226438591630887</v>
      </c>
      <c r="P340" s="32">
        <f>-(O333-P333)</f>
        <v>-5.300064889651992</v>
      </c>
      <c r="Q340" s="37">
        <f>((Q338^7.45)/((Q338^7.45)+(O338^7.45)))</f>
        <v>0.33773561408369118</v>
      </c>
      <c r="R340" s="47">
        <f>-(P333-O333)</f>
        <v>5.300064889651992</v>
      </c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8"/>
      <c r="C341" s="37"/>
      <c r="D341" s="1"/>
      <c r="E341" s="37"/>
      <c r="F341" s="17"/>
      <c r="G341" s="1"/>
      <c r="H341" s="18"/>
      <c r="I341" s="37"/>
      <c r="J341" s="1"/>
      <c r="K341" s="37"/>
      <c r="L341" s="17"/>
      <c r="M341" s="1"/>
      <c r="N341" s="18"/>
      <c r="O341" s="37"/>
      <c r="P341" s="1"/>
      <c r="Q341" s="37"/>
      <c r="R341" s="17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8" t="s">
        <v>18</v>
      </c>
      <c r="C342" s="37">
        <f>110/(110+100)</f>
        <v>0.52380952380952384</v>
      </c>
      <c r="D342" s="1"/>
      <c r="E342" s="37">
        <f>110/(110+100)</f>
        <v>0.52380952380952384</v>
      </c>
      <c r="F342" s="17"/>
      <c r="G342" s="1"/>
      <c r="H342" s="18" t="s">
        <v>18</v>
      </c>
      <c r="I342" s="37">
        <f>110/(110+100)</f>
        <v>0.52380952380952384</v>
      </c>
      <c r="J342" s="1"/>
      <c r="K342" s="37">
        <f>110/(110+100)</f>
        <v>0.52380952380952384</v>
      </c>
      <c r="L342" s="17"/>
      <c r="M342" s="1"/>
      <c r="N342" s="18" t="s">
        <v>18</v>
      </c>
      <c r="O342" s="37">
        <f>110/(110+100)</f>
        <v>0.52380952380952384</v>
      </c>
      <c r="P342" s="1"/>
      <c r="Q342" s="37">
        <f>110/(110+100)</f>
        <v>0.52380952380952384</v>
      </c>
      <c r="R342" s="17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8"/>
      <c r="C343" s="37"/>
      <c r="D343" s="1"/>
      <c r="E343" s="37"/>
      <c r="F343" s="17"/>
      <c r="G343" s="1"/>
      <c r="H343" s="18"/>
      <c r="I343" s="37"/>
      <c r="J343" s="1"/>
      <c r="K343" s="37"/>
      <c r="L343" s="17"/>
      <c r="M343" s="1"/>
      <c r="N343" s="18"/>
      <c r="O343" s="37"/>
      <c r="P343" s="1"/>
      <c r="Q343" s="37"/>
      <c r="R343" s="17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45" t="s">
        <v>19</v>
      </c>
      <c r="C344" s="48">
        <f>C340-C342</f>
        <v>0.34665469392633519</v>
      </c>
      <c r="D344" s="1"/>
      <c r="E344" s="48">
        <f>E340-E342</f>
        <v>-0.39427374154538286</v>
      </c>
      <c r="F344" s="17"/>
      <c r="G344" s="1"/>
      <c r="H344" s="45" t="s">
        <v>19</v>
      </c>
      <c r="I344" s="48">
        <f>I340-I342</f>
        <v>1.6034824762123256E-2</v>
      </c>
      <c r="J344" s="1"/>
      <c r="K344" s="48">
        <f>K340-K342</f>
        <v>-6.3653872381170873E-2</v>
      </c>
      <c r="L344" s="17"/>
      <c r="M344" s="1"/>
      <c r="N344" s="45" t="s">
        <v>19</v>
      </c>
      <c r="O344" s="48">
        <f>O340-O342</f>
        <v>0.13845486210678504</v>
      </c>
      <c r="P344" s="1"/>
      <c r="Q344" s="48">
        <f>Q340-Q342</f>
        <v>-0.18607390972583265</v>
      </c>
      <c r="R344" s="17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44"/>
      <c r="C345" s="37"/>
      <c r="D345" s="1"/>
      <c r="E345" s="37"/>
      <c r="F345" s="17"/>
      <c r="G345" s="1"/>
      <c r="H345" s="44"/>
      <c r="I345" s="37"/>
      <c r="J345" s="1"/>
      <c r="K345" s="37"/>
      <c r="L345" s="17"/>
      <c r="M345" s="1"/>
      <c r="N345" s="44"/>
      <c r="O345" s="37"/>
      <c r="P345" s="1"/>
      <c r="Q345" s="37"/>
      <c r="R345" s="17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45" t="s">
        <v>20</v>
      </c>
      <c r="C346" s="49" t="e">
        <f>VLOOKUP(C323,'[2]Kelly Sunday'!$C$2:$L$106,9,FALSE)</f>
        <v>#N/A</v>
      </c>
      <c r="D346" s="1"/>
      <c r="E346" s="49" t="e">
        <f>VLOOKUP(D323,'[2]Kelly Sunday'!$E$2:$L$106,8,FALSE)</f>
        <v>#N/A</v>
      </c>
      <c r="F346" s="17"/>
      <c r="G346" s="1"/>
      <c r="H346" s="45" t="s">
        <v>20</v>
      </c>
      <c r="I346" s="49">
        <f>VLOOKUP(I323,'[2]Kelly Sunday'!$C$2:$L$106,9,FALSE)</f>
        <v>56.881306623893877</v>
      </c>
      <c r="J346" s="1"/>
      <c r="K346" s="49">
        <f>VLOOKUP(J323,'[2]Kelly Sunday'!$E$2:$L$106,8,FALSE)</f>
        <v>20.141495761357007</v>
      </c>
      <c r="L346" s="17"/>
      <c r="M346" s="1"/>
      <c r="N346" s="45" t="s">
        <v>20</v>
      </c>
      <c r="O346" s="49" t="e">
        <f>VLOOKUP(O323,'[2]Kelly Sunday'!$C$2:$L$106,9,FALSE)</f>
        <v>#N/A</v>
      </c>
      <c r="P346" s="1"/>
      <c r="Q346" s="49" t="e">
        <f>VLOOKUP(P323,'[2]Kelly Sunday'!$E$2:$L$106,8,FALSE)</f>
        <v>#N/A</v>
      </c>
      <c r="R346" s="17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44"/>
      <c r="C347" s="37"/>
      <c r="D347" s="1"/>
      <c r="E347" s="37"/>
      <c r="F347" s="17"/>
      <c r="G347" s="1"/>
      <c r="H347" s="44"/>
      <c r="I347" s="37"/>
      <c r="J347" s="1"/>
      <c r="K347" s="37"/>
      <c r="L347" s="17"/>
      <c r="M347" s="1"/>
      <c r="N347" s="44"/>
      <c r="O347" s="37"/>
      <c r="P347" s="1"/>
      <c r="Q347" s="37"/>
      <c r="R347" s="17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50" t="s">
        <v>21</v>
      </c>
      <c r="C348" s="37"/>
      <c r="D348" s="3" t="s">
        <v>14</v>
      </c>
      <c r="E348" s="37"/>
      <c r="F348" s="17"/>
      <c r="G348" s="1"/>
      <c r="H348" s="50" t="s">
        <v>21</v>
      </c>
      <c r="I348" s="37"/>
      <c r="J348" s="3" t="s">
        <v>14</v>
      </c>
      <c r="K348" s="37"/>
      <c r="L348" s="17"/>
      <c r="M348" s="1"/>
      <c r="N348" s="50" t="s">
        <v>21</v>
      </c>
      <c r="O348" s="37"/>
      <c r="P348" s="3" t="s">
        <v>14</v>
      </c>
      <c r="Q348" s="37"/>
      <c r="R348" s="17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44"/>
      <c r="C349" s="31" t="str">
        <f>C323</f>
        <v>Kansas</v>
      </c>
      <c r="D349" s="3">
        <v>133.5</v>
      </c>
      <c r="E349" s="31" t="str">
        <f>D323</f>
        <v>Howard</v>
      </c>
      <c r="F349" s="17" t="s">
        <v>22</v>
      </c>
      <c r="G349" s="1"/>
      <c r="H349" s="44"/>
      <c r="I349" s="31" t="str">
        <f>I323</f>
        <v>Arkansas</v>
      </c>
      <c r="J349" s="3">
        <v>137.5</v>
      </c>
      <c r="K349" s="31" t="str">
        <f>J323</f>
        <v>Illinois</v>
      </c>
      <c r="L349" s="17" t="s">
        <v>22</v>
      </c>
      <c r="M349" s="1"/>
      <c r="N349" s="44"/>
      <c r="O349" s="31" t="str">
        <f>O323</f>
        <v>Saint Mary's</v>
      </c>
      <c r="P349" s="3">
        <v>140</v>
      </c>
      <c r="Q349" s="31" t="str">
        <f>P323</f>
        <v>VCU</v>
      </c>
      <c r="R349" s="17" t="s">
        <v>22</v>
      </c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45" t="s">
        <v>23</v>
      </c>
      <c r="C350" s="46">
        <f>C333</f>
        <v>78.793175322059469</v>
      </c>
      <c r="D350" s="1"/>
      <c r="E350" s="46">
        <f>D333</f>
        <v>61.014549907579898</v>
      </c>
      <c r="F350" s="33">
        <f>E350+C350</f>
        <v>139.80772522963937</v>
      </c>
      <c r="G350" s="1"/>
      <c r="H350" s="45" t="s">
        <v>23</v>
      </c>
      <c r="I350" s="46">
        <f>I333</f>
        <v>67.551674412108397</v>
      </c>
      <c r="J350" s="1"/>
      <c r="K350" s="46">
        <f>J333</f>
        <v>66.118888066451106</v>
      </c>
      <c r="L350" s="33">
        <f>K350+I350</f>
        <v>133.6705624785595</v>
      </c>
      <c r="M350" s="1"/>
      <c r="N350" s="45" t="s">
        <v>23</v>
      </c>
      <c r="O350" s="46">
        <f>O333</f>
        <v>61.325823196920766</v>
      </c>
      <c r="P350" s="1"/>
      <c r="Q350" s="46">
        <f>P333</f>
        <v>56.025758307268774</v>
      </c>
      <c r="R350" s="33">
        <f>Q350+O350</f>
        <v>117.35158150418954</v>
      </c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44"/>
      <c r="C351" s="46"/>
      <c r="D351" s="1"/>
      <c r="E351" s="46"/>
      <c r="F351" s="33"/>
      <c r="G351" s="1"/>
      <c r="H351" s="44"/>
      <c r="I351" s="46"/>
      <c r="J351" s="1"/>
      <c r="K351" s="46"/>
      <c r="L351" s="33"/>
      <c r="M351" s="1"/>
      <c r="N351" s="44"/>
      <c r="O351" s="46"/>
      <c r="P351" s="1"/>
      <c r="Q351" s="46"/>
      <c r="R351" s="33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44"/>
      <c r="C352" s="51" t="s">
        <v>24</v>
      </c>
      <c r="D352" s="3"/>
      <c r="E352" s="51" t="s">
        <v>25</v>
      </c>
      <c r="F352" s="33"/>
      <c r="G352" s="1"/>
      <c r="H352" s="44"/>
      <c r="I352" s="51" t="s">
        <v>24</v>
      </c>
      <c r="J352" s="3"/>
      <c r="K352" s="51" t="s">
        <v>25</v>
      </c>
      <c r="L352" s="33"/>
      <c r="M352" s="1"/>
      <c r="N352" s="44"/>
      <c r="O352" s="51" t="s">
        <v>24</v>
      </c>
      <c r="P352" s="3"/>
      <c r="Q352" s="51" t="s">
        <v>25</v>
      </c>
      <c r="R352" s="33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45" t="s">
        <v>26</v>
      </c>
      <c r="C353" s="37">
        <f>(F350^7.45)/((F350^7.45)+(D349^7.45))</f>
        <v>0.5851475787917072</v>
      </c>
      <c r="D353" s="1"/>
      <c r="E353" s="52">
        <f>(D349^7.45)/((D349^7.45)+(F350^7.45))</f>
        <v>0.4148524212082928</v>
      </c>
      <c r="F353" s="17"/>
      <c r="G353" s="1"/>
      <c r="H353" s="45" t="s">
        <v>26</v>
      </c>
      <c r="I353" s="37">
        <f>(L350^7.45)/((L350^7.45)+(J349^7.45))</f>
        <v>0.44758577748341083</v>
      </c>
      <c r="J353" s="1"/>
      <c r="K353" s="52">
        <f>(J349^7.45)/((J349^7.45)+(L350^7.45))</f>
        <v>0.55241422251658923</v>
      </c>
      <c r="L353" s="17"/>
      <c r="M353" s="1"/>
      <c r="N353" s="45" t="s">
        <v>26</v>
      </c>
      <c r="O353" s="37">
        <f>(R350^7.45)/((R350^7.45)+(P349^7.45))</f>
        <v>0.21170363376745696</v>
      </c>
      <c r="P353" s="1"/>
      <c r="Q353" s="52">
        <f>(P349^7.45)/((P349^7.45)+(R350^7.45))</f>
        <v>0.78829636623254307</v>
      </c>
      <c r="R353" s="17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44"/>
      <c r="C354" s="37"/>
      <c r="D354" s="37"/>
      <c r="E354" s="37"/>
      <c r="F354" s="17"/>
      <c r="G354" s="1"/>
      <c r="H354" s="44"/>
      <c r="I354" s="37"/>
      <c r="J354" s="37"/>
      <c r="K354" s="37"/>
      <c r="L354" s="17"/>
      <c r="M354" s="1"/>
      <c r="N354" s="44"/>
      <c r="O354" s="37"/>
      <c r="P354" s="37"/>
      <c r="Q354" s="37"/>
      <c r="R354" s="17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8" t="s">
        <v>18</v>
      </c>
      <c r="C355" s="37">
        <f>110/(110+100)</f>
        <v>0.52380952380952384</v>
      </c>
      <c r="D355" s="37"/>
      <c r="E355" s="37">
        <f>110/(110+100)</f>
        <v>0.52380952380952384</v>
      </c>
      <c r="F355" s="17"/>
      <c r="G355" s="1"/>
      <c r="H355" s="18" t="s">
        <v>18</v>
      </c>
      <c r="I355" s="37">
        <f>110/(110+100)</f>
        <v>0.52380952380952384</v>
      </c>
      <c r="J355" s="37"/>
      <c r="K355" s="37">
        <f>110/(110+100)</f>
        <v>0.52380952380952384</v>
      </c>
      <c r="L355" s="17"/>
      <c r="M355" s="1"/>
      <c r="N355" s="18" t="s">
        <v>18</v>
      </c>
      <c r="O355" s="37">
        <f>110/(110+100)</f>
        <v>0.52380952380952384</v>
      </c>
      <c r="P355" s="37"/>
      <c r="Q355" s="37">
        <f>110/(110+100)</f>
        <v>0.52380952380952384</v>
      </c>
      <c r="R355" s="17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44"/>
      <c r="C356" s="37"/>
      <c r="D356" s="37"/>
      <c r="E356" s="37"/>
      <c r="F356" s="17"/>
      <c r="G356" s="1"/>
      <c r="H356" s="44"/>
      <c r="I356" s="37"/>
      <c r="J356" s="37"/>
      <c r="K356" s="37"/>
      <c r="L356" s="17"/>
      <c r="M356" s="1"/>
      <c r="N356" s="44"/>
      <c r="O356" s="37"/>
      <c r="P356" s="37"/>
      <c r="Q356" s="37"/>
      <c r="R356" s="17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45" t="s">
        <v>19</v>
      </c>
      <c r="C357" s="48">
        <f>C353-C355</f>
        <v>6.1338054982183365E-2</v>
      </c>
      <c r="D357" s="1"/>
      <c r="E357" s="48">
        <f>E353-E355</f>
        <v>-0.10895710260123104</v>
      </c>
      <c r="F357" s="17"/>
      <c r="G357" s="1"/>
      <c r="H357" s="45" t="s">
        <v>19</v>
      </c>
      <c r="I357" s="48">
        <f>I353-I355</f>
        <v>-7.6223746326113007E-2</v>
      </c>
      <c r="J357" s="1"/>
      <c r="K357" s="48">
        <f>K353-K355</f>
        <v>2.860469870706539E-2</v>
      </c>
      <c r="L357" s="17"/>
      <c r="M357" s="1"/>
      <c r="N357" s="45" t="s">
        <v>19</v>
      </c>
      <c r="O357" s="48">
        <f>O353-O355</f>
        <v>-0.3121058900420669</v>
      </c>
      <c r="P357" s="1"/>
      <c r="Q357" s="48">
        <f>Q353-Q355</f>
        <v>0.26448684242301923</v>
      </c>
      <c r="R357" s="17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44"/>
      <c r="C358" s="37"/>
      <c r="D358" s="1"/>
      <c r="E358" s="37"/>
      <c r="F358" s="17"/>
      <c r="G358" s="34"/>
      <c r="H358" s="44"/>
      <c r="I358" s="37"/>
      <c r="J358" s="1"/>
      <c r="K358" s="37"/>
      <c r="L358" s="17"/>
      <c r="M358" s="1"/>
      <c r="N358" s="44"/>
      <c r="O358" s="37"/>
      <c r="P358" s="1"/>
      <c r="Q358" s="37"/>
      <c r="R358" s="17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45" t="s">
        <v>20</v>
      </c>
      <c r="C359" s="49" t="e">
        <f>VLOOKUP(C323,'[2]Kelly Sunday O-U'!$C$2:$L$106,9,FALSE)</f>
        <v>#N/A</v>
      </c>
      <c r="D359" s="1"/>
      <c r="E359" s="49" t="e">
        <f>VLOOKUP(C323,'[2]Kelly Sunday O-U'!$C$2:$L$106,10,FALSE)</f>
        <v>#N/A</v>
      </c>
      <c r="F359" s="17"/>
      <c r="G359" s="1"/>
      <c r="H359" s="45" t="s">
        <v>20</v>
      </c>
      <c r="I359" s="49">
        <f>VLOOKUP(I323,'[2]Kelly Sunday O-U'!$C$2:$L$106,9,FALSE)</f>
        <v>14.411124269914424</v>
      </c>
      <c r="J359" s="1"/>
      <c r="K359" s="49">
        <f>VLOOKUP(I323,'[2]Kelly Sunday O-U'!$C$2:$L$106,10,FALSE)</f>
        <v>-21.828706687496869</v>
      </c>
      <c r="L359" s="17"/>
      <c r="M359" s="1"/>
      <c r="N359" s="45" t="s">
        <v>20</v>
      </c>
      <c r="O359" s="49" t="e">
        <f>VLOOKUP(O323,'[2]Kelly Sunday O-U'!$C$2:$L$106,9,FALSE)</f>
        <v>#N/A</v>
      </c>
      <c r="P359" s="1"/>
      <c r="Q359" s="49" t="e">
        <f>VLOOKUP(O323,'[2]Kelly Sunday O-U'!$C$2:$L$106,10,FALSE)</f>
        <v>#N/A</v>
      </c>
      <c r="R359" s="17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55"/>
      <c r="C360" s="56"/>
      <c r="D360" s="57"/>
      <c r="E360" s="56"/>
      <c r="F360" s="58"/>
      <c r="G360" s="1"/>
      <c r="H360" s="55"/>
      <c r="I360" s="56"/>
      <c r="J360" s="57"/>
      <c r="K360" s="56"/>
      <c r="L360" s="58"/>
      <c r="M360" s="1"/>
      <c r="N360" s="55"/>
      <c r="O360" s="56"/>
      <c r="P360" s="57"/>
      <c r="Q360" s="56"/>
      <c r="R360" s="58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32"/>
      <c r="D361" s="32"/>
      <c r="E361" s="1"/>
      <c r="F361" s="3"/>
      <c r="G361" s="1"/>
      <c r="H361" s="1"/>
      <c r="I361" s="32"/>
      <c r="J361" s="32"/>
      <c r="K361" s="1"/>
      <c r="L361" s="3"/>
      <c r="M361" s="1"/>
      <c r="N361" s="1"/>
      <c r="O361" s="32"/>
      <c r="P361" s="32"/>
      <c r="Q361" s="1"/>
      <c r="R361" s="3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28"/>
      <c r="C362" s="30"/>
      <c r="D362" s="30"/>
      <c r="E362" s="30"/>
      <c r="F362" s="29"/>
      <c r="G362" s="1"/>
      <c r="H362" s="28"/>
      <c r="I362" s="30"/>
      <c r="J362" s="30"/>
      <c r="K362" s="30"/>
      <c r="L362" s="29"/>
      <c r="M362" s="1"/>
      <c r="N362" s="28"/>
      <c r="O362" s="30"/>
      <c r="P362" s="30"/>
      <c r="Q362" s="30"/>
      <c r="R362" s="29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8"/>
      <c r="C363" s="31" t="str">
        <f>'NCAA Tournament Bracket'!S47</f>
        <v>Connecticut</v>
      </c>
      <c r="D363" s="31" t="str">
        <f>'NCAA Tournament Bracket'!S49</f>
        <v>Iona</v>
      </c>
      <c r="E363" s="1"/>
      <c r="F363" s="17"/>
      <c r="G363" s="1"/>
      <c r="H363" s="18"/>
      <c r="I363" s="31" t="str">
        <f>'NCAA Tournament Bracket'!S51</f>
        <v>TCU</v>
      </c>
      <c r="J363" s="31" t="str">
        <f>'NCAA Tournament Bracket'!S53</f>
        <v>Nevada</v>
      </c>
      <c r="K363" s="1"/>
      <c r="L363" s="17"/>
      <c r="M363" s="1"/>
      <c r="N363" s="18"/>
      <c r="O363" s="31" t="str">
        <f>'NCAA Tournament Bracket'!S55</f>
        <v>Gonzaga</v>
      </c>
      <c r="P363" s="31" t="str">
        <f>'NCAA Tournament Bracket'!S57</f>
        <v>Grand Canyon</v>
      </c>
      <c r="Q363" s="1"/>
      <c r="R363" s="17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8" t="s">
        <v>6</v>
      </c>
      <c r="C364" s="32">
        <f>VLOOKUP(C363,[1]Stats!$B$2:$I$363,5,FALSE)-(VLOOKUP(C363,[1]Stats!$B$2:$I$363,8,FALSE)/2)</f>
        <v>119.5305</v>
      </c>
      <c r="D364" s="32">
        <f>VLOOKUP(D363,[1]Stats!$B$2:$I$363,5,FALSE)-(VLOOKUP(D363,[1]Stats!$B$2:$I$363,8,FALSE)/2)</f>
        <v>111.10249999999999</v>
      </c>
      <c r="E364" s="1"/>
      <c r="F364" s="33"/>
      <c r="G364" s="34"/>
      <c r="H364" s="18" t="s">
        <v>6</v>
      </c>
      <c r="I364" s="32">
        <f>VLOOKUP(I363,[1]Stats!$B$2:$I$363,5,FALSE)-(VLOOKUP(I363,[1]Stats!$B$2:$I$363,8,FALSE)/2)</f>
        <v>112.517</v>
      </c>
      <c r="J364" s="32">
        <f>VLOOKUP(J363,[1]Stats!$B$2:$I$363,5,FALSE)-(VLOOKUP(J363,[1]Stats!$B$2:$I$363,8,FALSE)/2)</f>
        <v>112.09349999999999</v>
      </c>
      <c r="K364" s="1"/>
      <c r="L364" s="33"/>
      <c r="M364" s="1"/>
      <c r="N364" s="18" t="s">
        <v>6</v>
      </c>
      <c r="O364" s="32">
        <f>VLOOKUP(O363,[1]Stats!$B$2:$I$363,5,FALSE)-(VLOOKUP(O363,[1]Stats!$B$2:$I$363,8,FALSE)/2)</f>
        <v>124.0765</v>
      </c>
      <c r="P364" s="32">
        <f>VLOOKUP(P363,[1]Stats!$B$2:$I$363,5,FALSE)-(VLOOKUP(P363,[1]Stats!$B$2:$I$363,8,FALSE)/2)</f>
        <v>112.0775</v>
      </c>
      <c r="Q364" s="1"/>
      <c r="R364" s="33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8" t="s">
        <v>7</v>
      </c>
      <c r="C365" s="32">
        <f>VLOOKUP(C363,[1]Stats!$B$2:$I$363,6,FALSE)-(VLOOKUP(C363,[2]Stats!$B$2:$I$364,8,FALSE)/2)</f>
        <v>94.215000000000003</v>
      </c>
      <c r="D365" s="32">
        <f>VLOOKUP(D363,[1]Stats!$B$2:$I$363,6,FALSE)-(VLOOKUP(D363,[2]Stats!$B$2:$I$364,8,FALSE)/2)</f>
        <v>99.69850000000001</v>
      </c>
      <c r="E365" s="1"/>
      <c r="F365" s="35"/>
      <c r="G365" s="34"/>
      <c r="H365" s="18" t="s">
        <v>7</v>
      </c>
      <c r="I365" s="32">
        <f>VLOOKUP(I363,[1]Stats!$B$2:$I$363,6,FALSE)-(VLOOKUP(I363,[2]Stats!$B$2:$I$364,8,FALSE)/2)</f>
        <v>94.38300000000001</v>
      </c>
      <c r="J365" s="32">
        <f>VLOOKUP(J363,[1]Stats!$B$2:$I$363,6,FALSE)-(VLOOKUP(J363,[2]Stats!$B$2:$I$364,8,FALSE)/2)</f>
        <v>97.317499999999995</v>
      </c>
      <c r="K365" s="1"/>
      <c r="L365" s="35"/>
      <c r="M365" s="1"/>
      <c r="N365" s="18" t="s">
        <v>7</v>
      </c>
      <c r="O365" s="32">
        <f>VLOOKUP(O363,[1]Stats!$B$2:$I$363,6,FALSE)-(VLOOKUP(O363,[2]Stats!$B$2:$I$364,8,FALSE)/2)</f>
        <v>99.819000000000003</v>
      </c>
      <c r="P365" s="32">
        <f>VLOOKUP(P363,[1]Stats!$B$2:$I$363,6,FALSE)-(VLOOKUP(P363,[2]Stats!$B$2:$I$364,8,FALSE)/2)</f>
        <v>106.99550000000001</v>
      </c>
      <c r="Q365" s="1"/>
      <c r="R365" s="35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8"/>
      <c r="C366" s="3"/>
      <c r="D366" s="3"/>
      <c r="E366" s="1"/>
      <c r="F366" s="11"/>
      <c r="G366" s="1"/>
      <c r="H366" s="18"/>
      <c r="I366" s="3"/>
      <c r="J366" s="3"/>
      <c r="K366" s="1"/>
      <c r="L366" s="11"/>
      <c r="M366" s="1"/>
      <c r="N366" s="18"/>
      <c r="O366" s="3"/>
      <c r="P366" s="3"/>
      <c r="Q366" s="1"/>
      <c r="R366" s="1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8" t="s">
        <v>8</v>
      </c>
      <c r="C367" s="32">
        <f>(C364*D365)/[1]Stats!$F$365</f>
        <v>107.11920498202248</v>
      </c>
      <c r="D367" s="32">
        <f>(D364*C365)/[1]Stats!$F$365</f>
        <v>94.090085730337066</v>
      </c>
      <c r="E367" s="1"/>
      <c r="F367" s="11"/>
      <c r="G367" s="1"/>
      <c r="H367" s="18" t="s">
        <v>8</v>
      </c>
      <c r="I367" s="32">
        <f>(I364*J365)/[1]Stats!$F$365</f>
        <v>98.425826044943804</v>
      </c>
      <c r="J367" s="32">
        <f>(J364*I365)/[1]Stats!$F$365</f>
        <v>95.098614026966303</v>
      </c>
      <c r="K367" s="1"/>
      <c r="L367" s="11"/>
      <c r="M367" s="1"/>
      <c r="N367" s="18" t="s">
        <v>8</v>
      </c>
      <c r="O367" s="32">
        <f>(O364*P365)/[1]Stats!$F$365</f>
        <v>119.3314800516854</v>
      </c>
      <c r="P367" s="32">
        <f>(P364*O365)/[1]Stats!$F$365</f>
        <v>100.56147391011235</v>
      </c>
      <c r="Q367" s="1"/>
      <c r="R367" s="1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8"/>
      <c r="C368" s="36"/>
      <c r="D368" s="36"/>
      <c r="E368" s="1"/>
      <c r="F368" s="11"/>
      <c r="G368" s="1"/>
      <c r="H368" s="18"/>
      <c r="I368" s="36"/>
      <c r="J368" s="36"/>
      <c r="K368" s="1"/>
      <c r="L368" s="11"/>
      <c r="M368" s="1"/>
      <c r="N368" s="18"/>
      <c r="O368" s="36"/>
      <c r="P368" s="36"/>
      <c r="Q368" s="1"/>
      <c r="R368" s="1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8" t="s">
        <v>9</v>
      </c>
      <c r="C369" s="32">
        <f>VLOOKUP(C363,[2]Stats!$B$2:$H$364,7,FALSE)</f>
        <v>64.900000000000006</v>
      </c>
      <c r="D369" s="32">
        <f>VLOOKUP(D363,[2]Stats!$B$2:$H$364,7,FALSE)</f>
        <v>68.900000000000006</v>
      </c>
      <c r="E369" s="37"/>
      <c r="F369" s="38"/>
      <c r="G369" s="1"/>
      <c r="H369" s="18" t="s">
        <v>9</v>
      </c>
      <c r="I369" s="32">
        <f>VLOOKUP(I363,[2]Stats!$B$2:$H$364,7,FALSE)</f>
        <v>65.900000000000006</v>
      </c>
      <c r="J369" s="32">
        <f>VLOOKUP(J363,[2]Stats!$B$2:$H$364,7,FALSE)</f>
        <v>70.099999999999994</v>
      </c>
      <c r="K369" s="37"/>
      <c r="L369" s="38"/>
      <c r="M369" s="1"/>
      <c r="N369" s="18" t="s">
        <v>9</v>
      </c>
      <c r="O369" s="32">
        <f>VLOOKUP(O363,[2]Stats!$B$2:$H$364,7,FALSE)</f>
        <v>72.5</v>
      </c>
      <c r="P369" s="32">
        <f>VLOOKUP(P363,[2]Stats!$B$2:$H$364,7,FALSE)</f>
        <v>65.400000000000006</v>
      </c>
      <c r="Q369" s="37"/>
      <c r="R369" s="38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8" t="s">
        <v>10</v>
      </c>
      <c r="C370" s="39">
        <f>C369/[1]Stats!$H$364</f>
        <v>0.9544117647058824</v>
      </c>
      <c r="D370" s="39">
        <f>D369/[1]Stats!$H$364</f>
        <v>1.0132352941176472</v>
      </c>
      <c r="E370" s="37"/>
      <c r="F370" s="38"/>
      <c r="G370" s="1"/>
      <c r="H370" s="18" t="s">
        <v>10</v>
      </c>
      <c r="I370" s="39">
        <f>I369/[1]Stats!$H$364</f>
        <v>0.96911764705882364</v>
      </c>
      <c r="J370" s="39">
        <f>J369/[1]Stats!$H$364</f>
        <v>1.0308823529411764</v>
      </c>
      <c r="K370" s="37"/>
      <c r="L370" s="38"/>
      <c r="M370" s="1"/>
      <c r="N370" s="18" t="s">
        <v>10</v>
      </c>
      <c r="O370" s="39">
        <f>O369/[1]Stats!$H$364</f>
        <v>1.0661764705882353</v>
      </c>
      <c r="P370" s="39">
        <f>P369/[1]Stats!$H$364</f>
        <v>0.96176470588235308</v>
      </c>
      <c r="Q370" s="37"/>
      <c r="R370" s="38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8" t="s">
        <v>11</v>
      </c>
      <c r="C371" s="79">
        <f>(((C370*D370)*[1]Stats!$H$364))</f>
        <v>65.758970588235314</v>
      </c>
      <c r="D371" s="75"/>
      <c r="E371" s="37"/>
      <c r="F371" s="38"/>
      <c r="G371" s="1"/>
      <c r="H371" s="18" t="s">
        <v>11</v>
      </c>
      <c r="I371" s="79">
        <f>(((I370*J370)*[1]Stats!$H$364))</f>
        <v>67.935147058823532</v>
      </c>
      <c r="J371" s="75"/>
      <c r="K371" s="37"/>
      <c r="L371" s="38"/>
      <c r="M371" s="1"/>
      <c r="N371" s="18" t="s">
        <v>11</v>
      </c>
      <c r="O371" s="79">
        <f>(((O370*P370)*[1]Stats!$H$364))</f>
        <v>69.727941176470608</v>
      </c>
      <c r="P371" s="75"/>
      <c r="Q371" s="37"/>
      <c r="R371" s="38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thickBot="1" x14ac:dyDescent="0.25">
      <c r="A372" s="1"/>
      <c r="B372" s="18"/>
      <c r="C372" s="40"/>
      <c r="D372" s="40"/>
      <c r="E372" s="37"/>
      <c r="F372" s="38"/>
      <c r="G372" s="1"/>
      <c r="H372" s="18"/>
      <c r="I372" s="40"/>
      <c r="J372" s="40"/>
      <c r="K372" s="37"/>
      <c r="L372" s="38"/>
      <c r="M372" s="1"/>
      <c r="N372" s="18"/>
      <c r="O372" s="40"/>
      <c r="P372" s="40"/>
      <c r="Q372" s="37"/>
      <c r="R372" s="38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thickBot="1" x14ac:dyDescent="0.25">
      <c r="A373" s="1"/>
      <c r="B373" s="18" t="s">
        <v>12</v>
      </c>
      <c r="C373" s="41">
        <f>C367*(C371/100)-(C374/2)+(D374/2)</f>
        <v>70.47067645777409</v>
      </c>
      <c r="D373" s="41">
        <f>D367*(C371/100)-(D374/2)+(C374/2)</f>
        <v>61.842481842563302</v>
      </c>
      <c r="E373" s="1"/>
      <c r="F373" s="17"/>
      <c r="G373" s="1"/>
      <c r="H373" s="18" t="s">
        <v>12</v>
      </c>
      <c r="I373" s="41">
        <f>I367*(I371/100)-(I374/2)+(J374/2)</f>
        <v>66.865729667494406</v>
      </c>
      <c r="J373" s="41">
        <f>J367*(I371/100)-(J374/2)+(I374/2)</f>
        <v>64.605383290122546</v>
      </c>
      <c r="K373" s="1"/>
      <c r="L373" s="17"/>
      <c r="M373" s="1"/>
      <c r="N373" s="18" t="s">
        <v>12</v>
      </c>
      <c r="O373" s="41">
        <f>O367*(O371/100)-(O374/2)+(P374/2)</f>
        <v>83.352687112729271</v>
      </c>
      <c r="P373" s="41">
        <f>P367*(O371/100)-(P374/2)+(O374/2)</f>
        <v>69.974142476956672</v>
      </c>
      <c r="Q373" s="1"/>
      <c r="R373" s="17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8"/>
      <c r="C374" s="42">
        <f>VLOOKUP(C363,[1]Sheet14!$C$2:$D$358,2,FALSE)</f>
        <v>0</v>
      </c>
      <c r="D374" s="42">
        <f>VLOOKUP(D363,[1]Sheet14!$C$2:$D$358,2,FALSE)</f>
        <v>6.0379918588873788E-2</v>
      </c>
      <c r="E374" s="1"/>
      <c r="F374" s="17"/>
      <c r="G374" s="1"/>
      <c r="H374" s="18"/>
      <c r="I374" s="42">
        <f>VLOOKUP(I363,[1]Sheet14!$C$2:$D$358,2,FALSE)</f>
        <v>0</v>
      </c>
      <c r="J374" s="42">
        <f>VLOOKUP(J363,[1]Sheet14!$C$2:$D$358,2,FALSE)</f>
        <v>0</v>
      </c>
      <c r="K374" s="1"/>
      <c r="L374" s="17"/>
      <c r="M374" s="1"/>
      <c r="N374" s="18"/>
      <c r="O374" s="42">
        <f>VLOOKUP(O363,[1]Sheet14!$C$2:$D$358,2,FALSE)</f>
        <v>0</v>
      </c>
      <c r="P374" s="42">
        <f>VLOOKUP(P363,[1]Sheet14!$C$2:$D$358,2,FALSE)</f>
        <v>0.2906057945566286</v>
      </c>
      <c r="Q374" s="1"/>
      <c r="R374" s="17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8"/>
      <c r="C375" s="32"/>
      <c r="D375" s="32"/>
      <c r="E375" s="1"/>
      <c r="F375" s="17"/>
      <c r="G375" s="1"/>
      <c r="H375" s="18"/>
      <c r="I375" s="32"/>
      <c r="J375" s="32"/>
      <c r="K375" s="1"/>
      <c r="L375" s="17"/>
      <c r="M375" s="1"/>
      <c r="N375" s="18"/>
      <c r="O375" s="32"/>
      <c r="P375" s="32"/>
      <c r="Q375" s="1"/>
      <c r="R375" s="17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43" t="s">
        <v>13</v>
      </c>
      <c r="C376" s="1"/>
      <c r="D376" s="3" t="s">
        <v>14</v>
      </c>
      <c r="E376" s="3"/>
      <c r="F376" s="11" t="s">
        <v>14</v>
      </c>
      <c r="G376" s="1"/>
      <c r="H376" s="43" t="s">
        <v>13</v>
      </c>
      <c r="I376" s="1"/>
      <c r="J376" s="3" t="s">
        <v>14</v>
      </c>
      <c r="K376" s="3"/>
      <c r="L376" s="11" t="s">
        <v>14</v>
      </c>
      <c r="M376" s="1"/>
      <c r="N376" s="43" t="s">
        <v>13</v>
      </c>
      <c r="O376" s="1"/>
      <c r="P376" s="3" t="s">
        <v>14</v>
      </c>
      <c r="Q376" s="3"/>
      <c r="R376" s="11" t="s">
        <v>14</v>
      </c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44"/>
      <c r="C377" s="31" t="str">
        <f>C363</f>
        <v>Connecticut</v>
      </c>
      <c r="D377" s="3"/>
      <c r="E377" s="31" t="str">
        <f>D363</f>
        <v>Iona</v>
      </c>
      <c r="F377" s="11"/>
      <c r="G377" s="1"/>
      <c r="H377" s="44"/>
      <c r="I377" s="31" t="str">
        <f>I363</f>
        <v>TCU</v>
      </c>
      <c r="J377" s="3"/>
      <c r="K377" s="31" t="str">
        <f>J363</f>
        <v>Nevada</v>
      </c>
      <c r="L377" s="11"/>
      <c r="M377" s="1"/>
      <c r="N377" s="44"/>
      <c r="O377" s="31" t="str">
        <f>O363</f>
        <v>Gonzaga</v>
      </c>
      <c r="P377" s="3"/>
      <c r="Q377" s="31" t="str">
        <f>P363</f>
        <v>Grand Canyon</v>
      </c>
      <c r="R377" s="1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45" t="s">
        <v>15</v>
      </c>
      <c r="C378" s="46">
        <f>IF(D377&gt;0,C373+D377,C373)</f>
        <v>70.47067645777409</v>
      </c>
      <c r="D378" s="1"/>
      <c r="E378" s="46">
        <f>IF(F377&gt;0,D373+F377,D373)</f>
        <v>61.842481842563302</v>
      </c>
      <c r="F378" s="17"/>
      <c r="G378" s="1"/>
      <c r="H378" s="45" t="s">
        <v>15</v>
      </c>
      <c r="I378" s="46">
        <f>IF(J377&gt;0,I373+J377,I373)</f>
        <v>66.865729667494406</v>
      </c>
      <c r="J378" s="1"/>
      <c r="K378" s="46">
        <f>IF(L377&gt;0,J373+L377,J373)</f>
        <v>64.605383290122546</v>
      </c>
      <c r="L378" s="17"/>
      <c r="M378" s="1"/>
      <c r="N378" s="45" t="s">
        <v>15</v>
      </c>
      <c r="O378" s="46">
        <f>IF(P377&gt;0,O373+P377,O373)</f>
        <v>83.352687112729271</v>
      </c>
      <c r="P378" s="1"/>
      <c r="Q378" s="46">
        <f>IF(R377&gt;0,P373+R377,P373)</f>
        <v>69.974142476956672</v>
      </c>
      <c r="R378" s="17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44"/>
      <c r="C379" s="37"/>
      <c r="D379" s="3" t="s">
        <v>16</v>
      </c>
      <c r="E379" s="37"/>
      <c r="F379" s="11" t="s">
        <v>16</v>
      </c>
      <c r="G379" s="1"/>
      <c r="H379" s="44"/>
      <c r="I379" s="37"/>
      <c r="J379" s="3" t="s">
        <v>16</v>
      </c>
      <c r="K379" s="37"/>
      <c r="L379" s="11" t="s">
        <v>16</v>
      </c>
      <c r="M379" s="1"/>
      <c r="N379" s="44"/>
      <c r="O379" s="37"/>
      <c r="P379" s="3" t="s">
        <v>16</v>
      </c>
      <c r="Q379" s="37"/>
      <c r="R379" s="11" t="s">
        <v>16</v>
      </c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8" t="s">
        <v>17</v>
      </c>
      <c r="C380" s="37">
        <f>((C378^7.45)/((C378^7.45)+(E378^7.45)))</f>
        <v>0.72572020554615069</v>
      </c>
      <c r="D380" s="32">
        <f>-(C373-D373)</f>
        <v>-8.6281946152107878</v>
      </c>
      <c r="E380" s="37">
        <f>((E378^7.45)/((E378^7.45)+(C378^7.45)))</f>
        <v>0.27427979445384931</v>
      </c>
      <c r="F380" s="47">
        <f>-(D373-C373)</f>
        <v>8.6281946152107878</v>
      </c>
      <c r="G380" s="1"/>
      <c r="H380" s="18" t="s">
        <v>17</v>
      </c>
      <c r="I380" s="37">
        <f>((I378^7.45)/((I378^7.45)+(K378^7.45)))</f>
        <v>0.56370115521253494</v>
      </c>
      <c r="J380" s="32">
        <f>-(I373-J373)</f>
        <v>-2.2603463773718602</v>
      </c>
      <c r="K380" s="37">
        <f>((K378^7.45)/((K378^7.45)+(I378^7.45)))</f>
        <v>0.43629884478746511</v>
      </c>
      <c r="L380" s="47">
        <f>-(J373-I373)</f>
        <v>2.2603463773718602</v>
      </c>
      <c r="M380" s="1"/>
      <c r="N380" s="18" t="s">
        <v>17</v>
      </c>
      <c r="O380" s="37">
        <f>((O378^7.45)/((O378^7.45)+(Q378^7.45)))</f>
        <v>0.78640920272370973</v>
      </c>
      <c r="P380" s="32">
        <f>-(O373-P373)</f>
        <v>-13.378544635772599</v>
      </c>
      <c r="Q380" s="37">
        <f>((Q378^7.45)/((Q378^7.45)+(O378^7.45)))</f>
        <v>0.21359079727629021</v>
      </c>
      <c r="R380" s="47">
        <f>-(P373-O373)</f>
        <v>13.378544635772599</v>
      </c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8"/>
      <c r="C381" s="37"/>
      <c r="D381" s="1"/>
      <c r="E381" s="37"/>
      <c r="F381" s="17"/>
      <c r="G381" s="1"/>
      <c r="H381" s="18"/>
      <c r="I381" s="37"/>
      <c r="J381" s="1"/>
      <c r="K381" s="37"/>
      <c r="L381" s="17"/>
      <c r="M381" s="1"/>
      <c r="N381" s="18"/>
      <c r="O381" s="37"/>
      <c r="P381" s="1"/>
      <c r="Q381" s="37"/>
      <c r="R381" s="17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8" t="s">
        <v>18</v>
      </c>
      <c r="C382" s="37">
        <f>110/(110+100)</f>
        <v>0.52380952380952384</v>
      </c>
      <c r="D382" s="1"/>
      <c r="E382" s="37">
        <f>110/(110+100)</f>
        <v>0.52380952380952384</v>
      </c>
      <c r="F382" s="17"/>
      <c r="G382" s="1"/>
      <c r="H382" s="18" t="s">
        <v>18</v>
      </c>
      <c r="I382" s="37">
        <f>110/(110+100)</f>
        <v>0.52380952380952384</v>
      </c>
      <c r="J382" s="1"/>
      <c r="K382" s="37">
        <f>110/(110+100)</f>
        <v>0.52380952380952384</v>
      </c>
      <c r="L382" s="17"/>
      <c r="M382" s="1"/>
      <c r="N382" s="18" t="s">
        <v>18</v>
      </c>
      <c r="O382" s="37">
        <f>110/(110+100)</f>
        <v>0.52380952380952384</v>
      </c>
      <c r="P382" s="1"/>
      <c r="Q382" s="37">
        <f>110/(110+100)</f>
        <v>0.52380952380952384</v>
      </c>
      <c r="R382" s="17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8"/>
      <c r="C383" s="37"/>
      <c r="D383" s="1"/>
      <c r="E383" s="37"/>
      <c r="F383" s="17"/>
      <c r="G383" s="1"/>
      <c r="H383" s="18"/>
      <c r="I383" s="37"/>
      <c r="J383" s="1"/>
      <c r="K383" s="37"/>
      <c r="L383" s="17"/>
      <c r="M383" s="1"/>
      <c r="N383" s="18"/>
      <c r="O383" s="37"/>
      <c r="P383" s="1"/>
      <c r="Q383" s="37"/>
      <c r="R383" s="17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45" t="s">
        <v>19</v>
      </c>
      <c r="C384" s="48">
        <f>C380-C382</f>
        <v>0.20191068173662685</v>
      </c>
      <c r="D384" s="1"/>
      <c r="E384" s="48">
        <f>E380-E382</f>
        <v>-0.24952972935567452</v>
      </c>
      <c r="F384" s="17"/>
      <c r="G384" s="1"/>
      <c r="H384" s="45" t="s">
        <v>19</v>
      </c>
      <c r="I384" s="48">
        <f>I380-I382</f>
        <v>3.9891631403011107E-2</v>
      </c>
      <c r="J384" s="1"/>
      <c r="K384" s="48">
        <f>K380-K382</f>
        <v>-8.7510679022058724E-2</v>
      </c>
      <c r="L384" s="17"/>
      <c r="M384" s="1"/>
      <c r="N384" s="45" t="s">
        <v>19</v>
      </c>
      <c r="O384" s="48">
        <f>O380-O382</f>
        <v>0.2625996789141859</v>
      </c>
      <c r="P384" s="1"/>
      <c r="Q384" s="48">
        <f>Q380-Q382</f>
        <v>-0.31021872653323362</v>
      </c>
      <c r="R384" s="17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44"/>
      <c r="C385" s="37"/>
      <c r="D385" s="1"/>
      <c r="E385" s="37"/>
      <c r="F385" s="17"/>
      <c r="G385" s="1"/>
      <c r="H385" s="44"/>
      <c r="I385" s="37"/>
      <c r="J385" s="1"/>
      <c r="K385" s="37"/>
      <c r="L385" s="17"/>
      <c r="M385" s="1"/>
      <c r="N385" s="44"/>
      <c r="O385" s="37"/>
      <c r="P385" s="1"/>
      <c r="Q385" s="37"/>
      <c r="R385" s="17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45" t="s">
        <v>20</v>
      </c>
      <c r="C386" s="49" t="e">
        <f>VLOOKUP(C363,'[2]Kelly Sunday'!$C$2:$L$106,9,FALSE)</f>
        <v>#N/A</v>
      </c>
      <c r="D386" s="1"/>
      <c r="E386" s="49" t="e">
        <f>VLOOKUP(D363,'[2]Kelly Sunday'!$E$2:$L$106,8,FALSE)</f>
        <v>#N/A</v>
      </c>
      <c r="F386" s="17"/>
      <c r="G386" s="1"/>
      <c r="H386" s="45" t="s">
        <v>20</v>
      </c>
      <c r="I386" s="49" t="e">
        <f>VLOOKUP(I363,'[2]Kelly Sunday'!$C$2:$L$106,9,FALSE)</f>
        <v>#N/A</v>
      </c>
      <c r="J386" s="1"/>
      <c r="K386" s="49">
        <f>VLOOKUP(J363,'[2]Kelly Sunday'!$E$2:$L$106,8,FALSE)</f>
        <v>19.298528014630421</v>
      </c>
      <c r="L386" s="17"/>
      <c r="M386" s="1"/>
      <c r="N386" s="45" t="s">
        <v>20</v>
      </c>
      <c r="O386" s="49" t="e">
        <f>VLOOKUP(O363,'[2]Kelly Sunday'!$C$2:$L$106,9,FALSE)</f>
        <v>#N/A</v>
      </c>
      <c r="P386" s="1"/>
      <c r="Q386" s="49" t="e">
        <f>VLOOKUP(P363,'[2]Kelly Sunday'!$E$2:$L$106,8,FALSE)</f>
        <v>#N/A</v>
      </c>
      <c r="R386" s="17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44"/>
      <c r="C387" s="37"/>
      <c r="D387" s="1"/>
      <c r="E387" s="37"/>
      <c r="F387" s="17"/>
      <c r="G387" s="1"/>
      <c r="H387" s="44"/>
      <c r="I387" s="37"/>
      <c r="J387" s="1"/>
      <c r="K387" s="37"/>
      <c r="L387" s="17"/>
      <c r="M387" s="1"/>
      <c r="N387" s="44"/>
      <c r="O387" s="37"/>
      <c r="P387" s="1"/>
      <c r="Q387" s="37"/>
      <c r="R387" s="17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50" t="s">
        <v>21</v>
      </c>
      <c r="C388" s="37"/>
      <c r="D388" s="3" t="s">
        <v>14</v>
      </c>
      <c r="E388" s="37"/>
      <c r="F388" s="17"/>
      <c r="G388" s="1"/>
      <c r="H388" s="50" t="s">
        <v>21</v>
      </c>
      <c r="I388" s="37"/>
      <c r="J388" s="3" t="s">
        <v>14</v>
      </c>
      <c r="K388" s="37"/>
      <c r="L388" s="17"/>
      <c r="M388" s="1"/>
      <c r="N388" s="50" t="s">
        <v>21</v>
      </c>
      <c r="O388" s="37"/>
      <c r="P388" s="3" t="s">
        <v>14</v>
      </c>
      <c r="Q388" s="37"/>
      <c r="R388" s="17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44"/>
      <c r="C389" s="31" t="str">
        <f>C363</f>
        <v>Connecticut</v>
      </c>
      <c r="D389" s="3">
        <v>143.5</v>
      </c>
      <c r="E389" s="31" t="str">
        <f>D363</f>
        <v>Iona</v>
      </c>
      <c r="F389" s="17" t="s">
        <v>22</v>
      </c>
      <c r="G389" s="1"/>
      <c r="H389" s="44"/>
      <c r="I389" s="31" t="str">
        <f>I363</f>
        <v>TCU</v>
      </c>
      <c r="J389" s="3">
        <v>138.5</v>
      </c>
      <c r="K389" s="31" t="str">
        <f>J363</f>
        <v>Nevada</v>
      </c>
      <c r="L389" s="17" t="s">
        <v>22</v>
      </c>
      <c r="M389" s="1"/>
      <c r="N389" s="44"/>
      <c r="O389" s="31" t="str">
        <f>O363</f>
        <v>Gonzaga</v>
      </c>
      <c r="P389" s="3">
        <v>149</v>
      </c>
      <c r="Q389" s="31" t="str">
        <f>P363</f>
        <v>Grand Canyon</v>
      </c>
      <c r="R389" s="17" t="s">
        <v>22</v>
      </c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45" t="s">
        <v>23</v>
      </c>
      <c r="C390" s="46">
        <f>C373</f>
        <v>70.47067645777409</v>
      </c>
      <c r="D390" s="1" t="s">
        <v>27</v>
      </c>
      <c r="E390" s="46">
        <f>D373</f>
        <v>61.842481842563302</v>
      </c>
      <c r="F390" s="33">
        <f>E390+C390</f>
        <v>132.31315830033739</v>
      </c>
      <c r="G390" s="1"/>
      <c r="H390" s="45" t="s">
        <v>23</v>
      </c>
      <c r="I390" s="46">
        <f>I373</f>
        <v>66.865729667494406</v>
      </c>
      <c r="J390" s="1"/>
      <c r="K390" s="46">
        <f>J373</f>
        <v>64.605383290122546</v>
      </c>
      <c r="L390" s="33">
        <f>K390+I390</f>
        <v>131.47111295761695</v>
      </c>
      <c r="M390" s="1"/>
      <c r="N390" s="45" t="s">
        <v>23</v>
      </c>
      <c r="O390" s="46">
        <f>O373</f>
        <v>83.352687112729271</v>
      </c>
      <c r="P390" s="1"/>
      <c r="Q390" s="46">
        <f>P373</f>
        <v>69.974142476956672</v>
      </c>
      <c r="R390" s="33">
        <f>Q390+O390</f>
        <v>153.32682958968593</v>
      </c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44"/>
      <c r="C391" s="46"/>
      <c r="D391" s="1"/>
      <c r="E391" s="46"/>
      <c r="F391" s="33"/>
      <c r="G391" s="1"/>
      <c r="H391" s="44"/>
      <c r="I391" s="46"/>
      <c r="J391" s="1"/>
      <c r="K391" s="46"/>
      <c r="L391" s="33"/>
      <c r="M391" s="1"/>
      <c r="N391" s="44"/>
      <c r="O391" s="46"/>
      <c r="P391" s="1"/>
      <c r="Q391" s="46"/>
      <c r="R391" s="33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44"/>
      <c r="C392" s="51" t="s">
        <v>24</v>
      </c>
      <c r="D392" s="3"/>
      <c r="E392" s="51" t="s">
        <v>25</v>
      </c>
      <c r="F392" s="33"/>
      <c r="G392" s="1"/>
      <c r="H392" s="44"/>
      <c r="I392" s="51" t="s">
        <v>24</v>
      </c>
      <c r="J392" s="3"/>
      <c r="K392" s="51" t="s">
        <v>25</v>
      </c>
      <c r="L392" s="33"/>
      <c r="M392" s="1"/>
      <c r="N392" s="44"/>
      <c r="O392" s="51" t="s">
        <v>24</v>
      </c>
      <c r="P392" s="3"/>
      <c r="Q392" s="51" t="s">
        <v>25</v>
      </c>
      <c r="R392" s="33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45" t="s">
        <v>26</v>
      </c>
      <c r="C393" s="37">
        <f>(F390^7.45)/((F390^7.45)+(D389^7.45))</f>
        <v>0.35327642070656134</v>
      </c>
      <c r="D393" s="1"/>
      <c r="E393" s="52">
        <f>(D389^7.45)/((D389^7.45)+(F390^7.45))</f>
        <v>0.64672357929343871</v>
      </c>
      <c r="F393" s="17"/>
      <c r="G393" s="34"/>
      <c r="H393" s="45" t="s">
        <v>26</v>
      </c>
      <c r="I393" s="37">
        <f>(L390^7.45)/((L390^7.45)+(J389^7.45))</f>
        <v>0.40419412584522868</v>
      </c>
      <c r="J393" s="1"/>
      <c r="K393" s="52">
        <f>(J389^7.45)/((J389^7.45)+(L390^7.45))</f>
        <v>0.59580587415477138</v>
      </c>
      <c r="L393" s="17"/>
      <c r="M393" s="1"/>
      <c r="N393" s="45" t="s">
        <v>26</v>
      </c>
      <c r="O393" s="37">
        <f>(R390^7.45)/((R390^7.45)+(P389^7.45))</f>
        <v>0.55311380545482258</v>
      </c>
      <c r="P393" s="1"/>
      <c r="Q393" s="52">
        <f>(P389^7.45)/((P389^7.45)+(R390^7.45))</f>
        <v>0.44688619454517742</v>
      </c>
      <c r="R393" s="17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44"/>
      <c r="C394" s="37"/>
      <c r="D394" s="37"/>
      <c r="E394" s="37"/>
      <c r="F394" s="17"/>
      <c r="G394" s="34"/>
      <c r="H394" s="44"/>
      <c r="I394" s="37"/>
      <c r="J394" s="37"/>
      <c r="K394" s="37"/>
      <c r="L394" s="17"/>
      <c r="M394" s="1"/>
      <c r="N394" s="44"/>
      <c r="O394" s="37"/>
      <c r="P394" s="37"/>
      <c r="Q394" s="37"/>
      <c r="R394" s="17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8" t="s">
        <v>18</v>
      </c>
      <c r="C395" s="37">
        <f>110/(110+100)</f>
        <v>0.52380952380952384</v>
      </c>
      <c r="D395" s="37"/>
      <c r="E395" s="37">
        <f>110/(110+100)</f>
        <v>0.52380952380952384</v>
      </c>
      <c r="F395" s="17"/>
      <c r="G395" s="1"/>
      <c r="H395" s="18" t="s">
        <v>18</v>
      </c>
      <c r="I395" s="37">
        <f>110/(110+100)</f>
        <v>0.52380952380952384</v>
      </c>
      <c r="J395" s="37"/>
      <c r="K395" s="37">
        <f>110/(110+100)</f>
        <v>0.52380952380952384</v>
      </c>
      <c r="L395" s="17"/>
      <c r="M395" s="1"/>
      <c r="N395" s="18" t="s">
        <v>18</v>
      </c>
      <c r="O395" s="37">
        <f>110/(110+100)</f>
        <v>0.52380952380952384</v>
      </c>
      <c r="P395" s="37"/>
      <c r="Q395" s="37">
        <f>110/(110+100)</f>
        <v>0.52380952380952384</v>
      </c>
      <c r="R395" s="17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44"/>
      <c r="C396" s="37"/>
      <c r="D396" s="37"/>
      <c r="E396" s="37"/>
      <c r="F396" s="17"/>
      <c r="G396" s="1"/>
      <c r="H396" s="44"/>
      <c r="I396" s="37"/>
      <c r="J396" s="37"/>
      <c r="K396" s="37"/>
      <c r="L396" s="17"/>
      <c r="M396" s="1"/>
      <c r="N396" s="44"/>
      <c r="O396" s="37"/>
      <c r="P396" s="37"/>
      <c r="Q396" s="37"/>
      <c r="R396" s="17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45" t="s">
        <v>19</v>
      </c>
      <c r="C397" s="48">
        <f>C393-C395</f>
        <v>-0.17053310310296249</v>
      </c>
      <c r="D397" s="1"/>
      <c r="E397" s="48">
        <f>E393-E395</f>
        <v>0.12291405548391487</v>
      </c>
      <c r="F397" s="17"/>
      <c r="G397" s="1"/>
      <c r="H397" s="45" t="s">
        <v>19</v>
      </c>
      <c r="I397" s="48">
        <f>I393-I395</f>
        <v>-0.11961539796429516</v>
      </c>
      <c r="J397" s="1"/>
      <c r="K397" s="48">
        <f>K393-K395</f>
        <v>7.199635034524754E-2</v>
      </c>
      <c r="L397" s="17"/>
      <c r="M397" s="1"/>
      <c r="N397" s="45" t="s">
        <v>19</v>
      </c>
      <c r="O397" s="48">
        <f>O393-O395</f>
        <v>2.9304281645298746E-2</v>
      </c>
      <c r="P397" s="1"/>
      <c r="Q397" s="48">
        <f>Q393-Q395</f>
        <v>-7.6923329264346418E-2</v>
      </c>
      <c r="R397" s="17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44"/>
      <c r="C398" s="37"/>
      <c r="D398" s="1"/>
      <c r="E398" s="37"/>
      <c r="F398" s="17"/>
      <c r="G398" s="1"/>
      <c r="H398" s="44"/>
      <c r="I398" s="37"/>
      <c r="J398" s="1"/>
      <c r="K398" s="37"/>
      <c r="L398" s="17"/>
      <c r="M398" s="1"/>
      <c r="N398" s="44"/>
      <c r="O398" s="37"/>
      <c r="P398" s="1"/>
      <c r="Q398" s="37"/>
      <c r="R398" s="17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45" t="s">
        <v>20</v>
      </c>
      <c r="C399" s="49" t="e">
        <f>VLOOKUP(C363,'[2]Kelly Sunday O-U'!$C$2:$L$106,9,FALSE)</f>
        <v>#N/A</v>
      </c>
      <c r="D399" s="53"/>
      <c r="E399" s="49" t="e">
        <f>VLOOKUP(C363,'[2]Kelly Sunday O-U'!$C$2:$L$106,10,FALSE)</f>
        <v>#N/A</v>
      </c>
      <c r="F399" s="17"/>
      <c r="G399" s="1"/>
      <c r="H399" s="45" t="s">
        <v>20</v>
      </c>
      <c r="I399" s="49" t="e">
        <f>VLOOKUP(I363,'[2]Kelly Sunday O-U'!$C$2:$L$106,9,FALSE)</f>
        <v>#N/A</v>
      </c>
      <c r="J399" s="53"/>
      <c r="K399" s="49" t="e">
        <f>VLOOKUP(I363,'[2]Kelly Sunday O-U'!$C$2:$L$106,10,FALSE)</f>
        <v>#N/A</v>
      </c>
      <c r="L399" s="17"/>
      <c r="M399" s="1"/>
      <c r="N399" s="45" t="s">
        <v>20</v>
      </c>
      <c r="O399" s="49" t="e">
        <f>VLOOKUP(O363,'[2]Kelly Sunday O-U'!$C$2:$L$106,9,FALSE)</f>
        <v>#N/A</v>
      </c>
      <c r="P399" s="53"/>
      <c r="Q399" s="49" t="e">
        <f>VLOOKUP(O363,'[2]Kelly Sunday O-U'!$C$2:$L$106,10,FALSE)</f>
        <v>#N/A</v>
      </c>
      <c r="R399" s="17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55"/>
      <c r="C400" s="56"/>
      <c r="D400" s="57"/>
      <c r="E400" s="56"/>
      <c r="F400" s="58"/>
      <c r="G400" s="1"/>
      <c r="H400" s="55"/>
      <c r="I400" s="56"/>
      <c r="J400" s="57"/>
      <c r="K400" s="56"/>
      <c r="L400" s="58"/>
      <c r="M400" s="1"/>
      <c r="N400" s="55"/>
      <c r="O400" s="56"/>
      <c r="P400" s="57"/>
      <c r="Q400" s="56"/>
      <c r="R400" s="58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40"/>
      <c r="D401" s="40"/>
      <c r="E401" s="37"/>
      <c r="F401" s="61"/>
      <c r="G401" s="1"/>
      <c r="H401" s="1"/>
      <c r="I401" s="40"/>
      <c r="J401" s="40"/>
      <c r="K401" s="37"/>
      <c r="L401" s="61"/>
      <c r="M401" s="1"/>
      <c r="N401" s="1"/>
      <c r="O401" s="40"/>
      <c r="P401" s="40"/>
      <c r="Q401" s="37"/>
      <c r="R401" s="6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28"/>
      <c r="C402" s="30"/>
      <c r="D402" s="30"/>
      <c r="E402" s="30"/>
      <c r="F402" s="29"/>
      <c r="G402" s="1"/>
      <c r="H402" s="28"/>
      <c r="I402" s="30"/>
      <c r="J402" s="30"/>
      <c r="K402" s="30"/>
      <c r="L402" s="29"/>
      <c r="M402" s="1"/>
      <c r="N402" s="28"/>
      <c r="O402" s="30"/>
      <c r="P402" s="30"/>
      <c r="Q402" s="30"/>
      <c r="R402" s="29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8"/>
      <c r="C403" s="31" t="str">
        <f>'NCAA Tournament Bracket'!S59</f>
        <v>Northwestern</v>
      </c>
      <c r="D403" s="31" t="str">
        <f>'NCAA Tournament Bracket'!S61</f>
        <v>Boise St.</v>
      </c>
      <c r="E403" s="1"/>
      <c r="F403" s="17"/>
      <c r="G403" s="1"/>
      <c r="H403" s="18"/>
      <c r="I403" s="31" t="str">
        <f>'NCAA Tournament Bracket'!S63</f>
        <v>UCLA</v>
      </c>
      <c r="J403" s="31" t="str">
        <f>'NCAA Tournament Bracket'!S65</f>
        <v>UNC Asheville</v>
      </c>
      <c r="K403" s="1"/>
      <c r="L403" s="17"/>
      <c r="M403" s="1"/>
      <c r="N403" s="18"/>
      <c r="O403" s="31" t="str">
        <f>'NCAA Tournament Bracket'!H55</f>
        <v>Texas A&amp;M Corpus Chris</v>
      </c>
      <c r="P403" s="31" t="str">
        <f>'NCAA Tournament Bracket'!H57</f>
        <v>Southeast Missouri St.</v>
      </c>
      <c r="Q403" s="1"/>
      <c r="R403" s="17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8" t="s">
        <v>6</v>
      </c>
      <c r="C404" s="32">
        <f>VLOOKUP(C403,[1]Stats!$B$2:$I$363,5,FALSE)-(VLOOKUP(C403,[1]Stats!$B$2:$I$363,8,FALSE)/2)</f>
        <v>108.5835</v>
      </c>
      <c r="D404" s="32">
        <f>VLOOKUP(D403,[1]Stats!$B$2:$I$363,5,FALSE)-(VLOOKUP(D403,[1]Stats!$B$2:$I$363,8,FALSE)/2)</f>
        <v>111.09349999999999</v>
      </c>
      <c r="E404" s="1"/>
      <c r="F404" s="33"/>
      <c r="G404" s="34"/>
      <c r="H404" s="18" t="s">
        <v>6</v>
      </c>
      <c r="I404" s="32">
        <f>VLOOKUP(I403,[1]Stats!$B$2:$I$363,5,FALSE)-(VLOOKUP(I403,[1]Stats!$B$2:$I$363,8,FALSE)/2)</f>
        <v>115.7925</v>
      </c>
      <c r="J404" s="32">
        <f>VLOOKUP(J403,[1]Stats!$B$2:$I$363,5,FALSE)-(VLOOKUP(J403,[1]Stats!$B$2:$I$363,8,FALSE)/2)</f>
        <v>104.12400000000001</v>
      </c>
      <c r="K404" s="1"/>
      <c r="L404" s="33"/>
      <c r="M404" s="1"/>
      <c r="N404" s="18" t="s">
        <v>6</v>
      </c>
      <c r="O404" s="32">
        <f>VLOOKUP(O403,[1]Stats!$B$2:$I$363,5,FALSE)-(VLOOKUP(O403,[1]Stats!$B$2:$I$363,8,FALSE)/2)</f>
        <v>107.4905</v>
      </c>
      <c r="P404" s="32">
        <f>VLOOKUP(P403,[1]Stats!$B$2:$I$363,5,FALSE)-(VLOOKUP(P403,[1]Stats!$B$2:$I$363,8,FALSE)/2)</f>
        <v>100.98699999999999</v>
      </c>
      <c r="Q404" s="1"/>
      <c r="R404" s="33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8" t="s">
        <v>7</v>
      </c>
      <c r="C405" s="32">
        <f>VLOOKUP(C403,[1]Stats!$B$2:$I$363,6,FALSE)-(VLOOKUP(C403,[2]Stats!$B$2:$I$364,8,FALSE)/2)</f>
        <v>93.838499999999996</v>
      </c>
      <c r="D405" s="32">
        <f>VLOOKUP(D403,[1]Stats!$B$2:$I$363,6,FALSE)-(VLOOKUP(D403,[2]Stats!$B$2:$I$364,8,FALSE)/2)</f>
        <v>93.886500000000012</v>
      </c>
      <c r="E405" s="1"/>
      <c r="F405" s="35"/>
      <c r="G405" s="34"/>
      <c r="H405" s="18" t="s">
        <v>7</v>
      </c>
      <c r="I405" s="32">
        <f>VLOOKUP(I403,[1]Stats!$B$2:$I$363,6,FALSE)-(VLOOKUP(I403,[2]Stats!$B$2:$I$364,8,FALSE)/2)</f>
        <v>87.813999999999993</v>
      </c>
      <c r="J405" s="32">
        <f>VLOOKUP(J403,[1]Stats!$B$2:$I$363,6,FALSE)-(VLOOKUP(J403,[2]Stats!$B$2:$I$364,8,FALSE)/2)</f>
        <v>102.7145</v>
      </c>
      <c r="K405" s="1"/>
      <c r="L405" s="35"/>
      <c r="M405" s="1"/>
      <c r="N405" s="18" t="s">
        <v>7</v>
      </c>
      <c r="O405" s="32">
        <f>VLOOKUP(O403,[1]Stats!$B$2:$I$363,6,FALSE)-(VLOOKUP(O403,[2]Stats!$B$2:$I$364,8,FALSE)/2)</f>
        <v>107.682</v>
      </c>
      <c r="P405" s="32">
        <f>VLOOKUP(P403,[1]Stats!$B$2:$I$363,6,FALSE)-(VLOOKUP(P403,[2]Stats!$B$2:$I$364,8,FALSE)/2)</f>
        <v>108.218</v>
      </c>
      <c r="Q405" s="1"/>
      <c r="R405" s="35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8"/>
      <c r="C406" s="3"/>
      <c r="D406" s="3"/>
      <c r="E406" s="1"/>
      <c r="F406" s="11"/>
      <c r="G406" s="1"/>
      <c r="H406" s="18"/>
      <c r="I406" s="3"/>
      <c r="J406" s="3"/>
      <c r="K406" s="1"/>
      <c r="L406" s="11"/>
      <c r="M406" s="1"/>
      <c r="N406" s="18"/>
      <c r="O406" s="3"/>
      <c r="P406" s="3"/>
      <c r="Q406" s="1"/>
      <c r="R406" s="1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8" t="s">
        <v>8</v>
      </c>
      <c r="C407" s="32">
        <f>(C404*D405)/[1]Stats!$F$365</f>
        <v>91.636177732584272</v>
      </c>
      <c r="D407" s="32">
        <f>(D404*C405)/[1]Stats!$F$365</f>
        <v>93.706493480898871</v>
      </c>
      <c r="E407" s="1"/>
      <c r="F407" s="11"/>
      <c r="G407" s="1"/>
      <c r="H407" s="18" t="s">
        <v>8</v>
      </c>
      <c r="I407" s="32">
        <f>(I404*J405)/[1]Stats!$F$365</f>
        <v>106.90848306741574</v>
      </c>
      <c r="J407" s="32">
        <f>(J404*I405)/[1]Stats!$F$365</f>
        <v>82.189167964044941</v>
      </c>
      <c r="K407" s="1"/>
      <c r="L407" s="11"/>
      <c r="M407" s="1"/>
      <c r="N407" s="18" t="s">
        <v>8</v>
      </c>
      <c r="O407" s="32">
        <f>(O404*P405)/[1]Stats!$F$365</f>
        <v>104.56096115955057</v>
      </c>
      <c r="P407" s="32">
        <f>(P404*O405)/[1]Stats!$F$365</f>
        <v>97.748154013483145</v>
      </c>
      <c r="Q407" s="1"/>
      <c r="R407" s="1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8"/>
      <c r="C408" s="36"/>
      <c r="D408" s="36"/>
      <c r="E408" s="1"/>
      <c r="F408" s="11"/>
      <c r="G408" s="1"/>
      <c r="H408" s="18"/>
      <c r="I408" s="36"/>
      <c r="J408" s="36"/>
      <c r="K408" s="1"/>
      <c r="L408" s="11"/>
      <c r="M408" s="1"/>
      <c r="N408" s="18"/>
      <c r="O408" s="36"/>
      <c r="P408" s="36"/>
      <c r="Q408" s="1"/>
      <c r="R408" s="1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8" t="s">
        <v>9</v>
      </c>
      <c r="C409" s="32">
        <f>VLOOKUP(C403,[2]Stats!$B$2:$H$364,7,FALSE)</f>
        <v>67.599999999999994</v>
      </c>
      <c r="D409" s="32">
        <f>VLOOKUP(D403,[2]Stats!$B$2:$H$364,7,FALSE)</f>
        <v>64.599999999999994</v>
      </c>
      <c r="E409" s="37"/>
      <c r="F409" s="38"/>
      <c r="G409" s="1"/>
      <c r="H409" s="18" t="s">
        <v>9</v>
      </c>
      <c r="I409" s="32">
        <f>VLOOKUP(I403,[2]Stats!$B$2:$H$364,7,FALSE)</f>
        <v>65.599999999999994</v>
      </c>
      <c r="J409" s="32">
        <f>VLOOKUP(J403,[2]Stats!$B$2:$H$364,7,FALSE)</f>
        <v>66.400000000000006</v>
      </c>
      <c r="K409" s="37"/>
      <c r="L409" s="38"/>
      <c r="M409" s="1"/>
      <c r="N409" s="18" t="s">
        <v>9</v>
      </c>
      <c r="O409" s="32">
        <f>VLOOKUP(O403,[2]Stats!$B$2:$H$364,7,FALSE)</f>
        <v>69</v>
      </c>
      <c r="P409" s="32">
        <f>VLOOKUP(P403,[2]Stats!$B$2:$H$364,7,FALSE)</f>
        <v>71.7</v>
      </c>
      <c r="Q409" s="37"/>
      <c r="R409" s="38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8" t="s">
        <v>10</v>
      </c>
      <c r="C410" s="39">
        <f>C409/[1]Stats!$H$364</f>
        <v>0.99411764705882344</v>
      </c>
      <c r="D410" s="39">
        <f>D409/[1]Stats!$H$364</f>
        <v>0.95</v>
      </c>
      <c r="E410" s="37"/>
      <c r="F410" s="38"/>
      <c r="G410" s="1"/>
      <c r="H410" s="18" t="s">
        <v>10</v>
      </c>
      <c r="I410" s="39">
        <f>I409/[1]Stats!$H$364</f>
        <v>0.96470588235294108</v>
      </c>
      <c r="J410" s="39">
        <f>J409/[1]Stats!$H$364</f>
        <v>0.9764705882352942</v>
      </c>
      <c r="K410" s="37"/>
      <c r="L410" s="38"/>
      <c r="M410" s="1"/>
      <c r="N410" s="18" t="s">
        <v>10</v>
      </c>
      <c r="O410" s="39">
        <f>O409/[1]Stats!$H$364</f>
        <v>1.0147058823529411</v>
      </c>
      <c r="P410" s="39">
        <f>P409/[1]Stats!$H$364</f>
        <v>1.0544117647058824</v>
      </c>
      <c r="Q410" s="37"/>
      <c r="R410" s="38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8" t="s">
        <v>11</v>
      </c>
      <c r="C411" s="79">
        <f>(((C410*D410)*[1]Stats!$H$364))</f>
        <v>64.219999999999985</v>
      </c>
      <c r="D411" s="75"/>
      <c r="E411" s="37"/>
      <c r="F411" s="38"/>
      <c r="G411" s="1"/>
      <c r="H411" s="18" t="s">
        <v>11</v>
      </c>
      <c r="I411" s="79">
        <f>(((I410*J410)*[1]Stats!$H$364))</f>
        <v>64.0564705882353</v>
      </c>
      <c r="J411" s="75"/>
      <c r="K411" s="37"/>
      <c r="L411" s="38"/>
      <c r="M411" s="1"/>
      <c r="N411" s="18" t="s">
        <v>11</v>
      </c>
      <c r="O411" s="79">
        <f>(((O410*P410)*[1]Stats!$H$364))</f>
        <v>72.754411764705878</v>
      </c>
      <c r="P411" s="75"/>
      <c r="Q411" s="37"/>
      <c r="R411" s="38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thickBot="1" x14ac:dyDescent="0.25">
      <c r="A412" s="1"/>
      <c r="B412" s="18"/>
      <c r="C412" s="40"/>
      <c r="D412" s="40"/>
      <c r="E412" s="37"/>
      <c r="F412" s="38"/>
      <c r="G412" s="1"/>
      <c r="H412" s="18"/>
      <c r="I412" s="40"/>
      <c r="J412" s="40"/>
      <c r="K412" s="37"/>
      <c r="L412" s="38"/>
      <c r="M412" s="1"/>
      <c r="N412" s="18"/>
      <c r="O412" s="40"/>
      <c r="P412" s="40"/>
      <c r="Q412" s="37"/>
      <c r="R412" s="38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thickBot="1" x14ac:dyDescent="0.25">
      <c r="A413" s="1"/>
      <c r="B413" s="18" t="s">
        <v>12</v>
      </c>
      <c r="C413" s="41">
        <f>C407*(C411/100)-(C414/2)+(D414/2)</f>
        <v>58.84875333986561</v>
      </c>
      <c r="D413" s="41">
        <f>D407*(C411/100)-(D414/2)+(C414/2)</f>
        <v>60.178310113433241</v>
      </c>
      <c r="E413" s="1"/>
      <c r="F413" s="17"/>
      <c r="G413" s="1"/>
      <c r="H413" s="18" t="s">
        <v>12</v>
      </c>
      <c r="I413" s="41">
        <f>I407*(I411/100)-(I414/2)+(J414/2)</f>
        <v>67.19889734890701</v>
      </c>
      <c r="J413" s="41">
        <f>J407*(I411/100)-(J414/2)+(I414/2)</f>
        <v>53.930383867104439</v>
      </c>
      <c r="K413" s="1"/>
      <c r="L413" s="17"/>
      <c r="M413" s="1"/>
      <c r="N413" s="18" t="s">
        <v>12</v>
      </c>
      <c r="O413" s="41">
        <f>O407*(O411/100)-(O414/2)+(P414/2)</f>
        <v>76.206635468091761</v>
      </c>
      <c r="P413" s="41">
        <f>P407*(O411/100)-(P414/2)+(O414/2)</f>
        <v>70.982171222430239</v>
      </c>
      <c r="Q413" s="1"/>
      <c r="R413" s="17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8"/>
      <c r="C414" s="42">
        <f>VLOOKUP(C403,[1]Sheet14!$C$2:$D$358,2,FALSE)</f>
        <v>0</v>
      </c>
      <c r="D414" s="42">
        <f>VLOOKUP(D403,[1]Sheet14!$C$2:$D$358,2,FALSE)</f>
        <v>0</v>
      </c>
      <c r="E414" s="1"/>
      <c r="F414" s="17"/>
      <c r="G414" s="1"/>
      <c r="H414" s="18"/>
      <c r="I414" s="42">
        <f>VLOOKUP(I403,[1]Sheet14!$C$2:$D$358,2,FALSE)</f>
        <v>2.5658073270013562</v>
      </c>
      <c r="J414" s="42">
        <f>VLOOKUP(J403,[1]Sheet14!$C$2:$D$358,2,FALSE)</f>
        <v>0</v>
      </c>
      <c r="K414" s="1"/>
      <c r="L414" s="17"/>
      <c r="M414" s="1"/>
      <c r="N414" s="18"/>
      <c r="O414" s="42">
        <f>VLOOKUP(O403,[1]Sheet14!$C$2:$D$358,2,FALSE)</f>
        <v>0</v>
      </c>
      <c r="P414" s="42">
        <f>VLOOKUP(P403,[1]Sheet14!$C$2:$D$358,2,FALSE)</f>
        <v>0.26784648187633259</v>
      </c>
      <c r="Q414" s="1"/>
      <c r="R414" s="17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8"/>
      <c r="C415" s="32"/>
      <c r="D415" s="32"/>
      <c r="E415" s="1"/>
      <c r="F415" s="17"/>
      <c r="G415" s="1"/>
      <c r="H415" s="18"/>
      <c r="I415" s="32"/>
      <c r="J415" s="32"/>
      <c r="K415" s="1"/>
      <c r="L415" s="17"/>
      <c r="M415" s="1"/>
      <c r="N415" s="18"/>
      <c r="O415" s="32"/>
      <c r="P415" s="32"/>
      <c r="Q415" s="1"/>
      <c r="R415" s="17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43" t="s">
        <v>13</v>
      </c>
      <c r="C416" s="1"/>
      <c r="D416" s="3" t="s">
        <v>14</v>
      </c>
      <c r="E416" s="3"/>
      <c r="F416" s="11" t="s">
        <v>14</v>
      </c>
      <c r="G416" s="1"/>
      <c r="H416" s="43" t="s">
        <v>13</v>
      </c>
      <c r="I416" s="1"/>
      <c r="J416" s="3" t="s">
        <v>14</v>
      </c>
      <c r="K416" s="3"/>
      <c r="L416" s="11" t="s">
        <v>14</v>
      </c>
      <c r="M416" s="1"/>
      <c r="N416" s="43" t="s">
        <v>13</v>
      </c>
      <c r="O416" s="1"/>
      <c r="P416" s="3" t="s">
        <v>14</v>
      </c>
      <c r="Q416" s="3"/>
      <c r="R416" s="11" t="s">
        <v>14</v>
      </c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44"/>
      <c r="C417" s="31" t="str">
        <f>C403</f>
        <v>Northwestern</v>
      </c>
      <c r="D417" s="3"/>
      <c r="E417" s="31" t="str">
        <f>D403</f>
        <v>Boise St.</v>
      </c>
      <c r="F417" s="11"/>
      <c r="G417" s="1"/>
      <c r="H417" s="44"/>
      <c r="I417" s="31" t="str">
        <f>I403</f>
        <v>UCLA</v>
      </c>
      <c r="J417" s="3"/>
      <c r="K417" s="31" t="str">
        <f>J403</f>
        <v>UNC Asheville</v>
      </c>
      <c r="L417" s="11"/>
      <c r="M417" s="1"/>
      <c r="N417" s="44"/>
      <c r="O417" s="31" t="str">
        <f>O403</f>
        <v>Texas A&amp;M Corpus Chris</v>
      </c>
      <c r="P417" s="3"/>
      <c r="Q417" s="31" t="str">
        <f>P403</f>
        <v>Southeast Missouri St.</v>
      </c>
      <c r="R417" s="1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45" t="s">
        <v>15</v>
      </c>
      <c r="C418" s="46">
        <f>IF(D417&gt;0,C413+D417,C413)</f>
        <v>58.84875333986561</v>
      </c>
      <c r="D418" s="1"/>
      <c r="E418" s="46">
        <f>IF(F417&gt;0,D413+F417,D413)</f>
        <v>60.178310113433241</v>
      </c>
      <c r="F418" s="17"/>
      <c r="G418" s="1"/>
      <c r="H418" s="45" t="s">
        <v>15</v>
      </c>
      <c r="I418" s="46">
        <f>IF(J417&gt;0,I413+J417,I413)</f>
        <v>67.19889734890701</v>
      </c>
      <c r="J418" s="1"/>
      <c r="K418" s="46">
        <f>IF(L417&gt;0,J413+L417,J413)</f>
        <v>53.930383867104439</v>
      </c>
      <c r="L418" s="17"/>
      <c r="M418" s="1"/>
      <c r="N418" s="45" t="s">
        <v>15</v>
      </c>
      <c r="O418" s="46">
        <f>IF(P417&gt;0,O413+P417,O413)</f>
        <v>76.206635468091761</v>
      </c>
      <c r="P418" s="1"/>
      <c r="Q418" s="46">
        <f>IF(R417&gt;0,P413+R417,P413)</f>
        <v>70.982171222430239</v>
      </c>
      <c r="R418" s="17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44"/>
      <c r="C419" s="37"/>
      <c r="D419" s="3" t="s">
        <v>16</v>
      </c>
      <c r="E419" s="37"/>
      <c r="F419" s="11" t="s">
        <v>16</v>
      </c>
      <c r="G419" s="1"/>
      <c r="H419" s="44"/>
      <c r="I419" s="37"/>
      <c r="J419" s="3" t="s">
        <v>16</v>
      </c>
      <c r="K419" s="37"/>
      <c r="L419" s="11" t="s">
        <v>16</v>
      </c>
      <c r="M419" s="1"/>
      <c r="N419" s="44"/>
      <c r="O419" s="37"/>
      <c r="P419" s="3" t="s">
        <v>16</v>
      </c>
      <c r="Q419" s="37"/>
      <c r="R419" s="11" t="s">
        <v>16</v>
      </c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8" t="s">
        <v>17</v>
      </c>
      <c r="C420" s="37">
        <f>((C418^7.45)/((C418^7.45)+(E418^7.45)))</f>
        <v>0.4584850507777623</v>
      </c>
      <c r="D420" s="32">
        <f>-(C413-D413)</f>
        <v>1.3295567735676315</v>
      </c>
      <c r="E420" s="37">
        <f>((E418^7.45)/((E418^7.45)+(C418^7.45)))</f>
        <v>0.54151494922223764</v>
      </c>
      <c r="F420" s="47">
        <f>-(D413-C413)</f>
        <v>-1.3295567735676315</v>
      </c>
      <c r="G420" s="1"/>
      <c r="H420" s="18" t="s">
        <v>17</v>
      </c>
      <c r="I420" s="37">
        <f>((I418^7.45)/((I418^7.45)+(K418^7.45)))</f>
        <v>0.83736109371157796</v>
      </c>
      <c r="J420" s="32">
        <f>-(I413-J413)</f>
        <v>-13.268513481802572</v>
      </c>
      <c r="K420" s="37">
        <f>((K418^7.45)/((K418^7.45)+(I418^7.45)))</f>
        <v>0.16263890628842206</v>
      </c>
      <c r="L420" s="47">
        <f>-(J413-I413)</f>
        <v>13.268513481802572</v>
      </c>
      <c r="M420" s="1"/>
      <c r="N420" s="18" t="s">
        <v>17</v>
      </c>
      <c r="O420" s="37">
        <f>((O418^7.45)/((O418^7.45)+(Q418^7.45)))</f>
        <v>0.62927260038430466</v>
      </c>
      <c r="P420" s="32">
        <f>-(O413-P413)</f>
        <v>-5.2244642456615225</v>
      </c>
      <c r="Q420" s="37">
        <f>((Q418^7.45)/((Q418^7.45)+(O418^7.45)))</f>
        <v>0.37072739961569534</v>
      </c>
      <c r="R420" s="47">
        <f>-(P413-O413)</f>
        <v>5.2244642456615225</v>
      </c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8"/>
      <c r="C421" s="37"/>
      <c r="D421" s="1"/>
      <c r="E421" s="37"/>
      <c r="F421" s="17"/>
      <c r="G421" s="1"/>
      <c r="H421" s="18"/>
      <c r="I421" s="37"/>
      <c r="J421" s="1"/>
      <c r="K421" s="37"/>
      <c r="L421" s="17"/>
      <c r="M421" s="1"/>
      <c r="N421" s="18"/>
      <c r="O421" s="37"/>
      <c r="P421" s="1"/>
      <c r="Q421" s="37"/>
      <c r="R421" s="17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8" t="s">
        <v>18</v>
      </c>
      <c r="C422" s="37">
        <f>110/(110+100)</f>
        <v>0.52380952380952384</v>
      </c>
      <c r="D422" s="1"/>
      <c r="E422" s="37">
        <f>110/(110+100)</f>
        <v>0.52380952380952384</v>
      </c>
      <c r="F422" s="17"/>
      <c r="G422" s="1"/>
      <c r="H422" s="18" t="s">
        <v>18</v>
      </c>
      <c r="I422" s="37">
        <f>110/(110+100)</f>
        <v>0.52380952380952384</v>
      </c>
      <c r="J422" s="1"/>
      <c r="K422" s="37">
        <f>110/(110+100)</f>
        <v>0.52380952380952384</v>
      </c>
      <c r="L422" s="17"/>
      <c r="M422" s="1"/>
      <c r="N422" s="18" t="s">
        <v>18</v>
      </c>
      <c r="O422" s="37">
        <f>110/(110+100)</f>
        <v>0.52380952380952384</v>
      </c>
      <c r="P422" s="1"/>
      <c r="Q422" s="37">
        <f>110/(110+100)</f>
        <v>0.52380952380952384</v>
      </c>
      <c r="R422" s="17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8"/>
      <c r="C423" s="37"/>
      <c r="D423" s="1"/>
      <c r="E423" s="37"/>
      <c r="F423" s="17"/>
      <c r="G423" s="1"/>
      <c r="H423" s="18"/>
      <c r="I423" s="37"/>
      <c r="J423" s="1"/>
      <c r="K423" s="37"/>
      <c r="L423" s="17"/>
      <c r="M423" s="1"/>
      <c r="N423" s="18"/>
      <c r="O423" s="37"/>
      <c r="P423" s="1"/>
      <c r="Q423" s="37"/>
      <c r="R423" s="17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45" t="s">
        <v>19</v>
      </c>
      <c r="C424" s="48">
        <f>C420-C422</f>
        <v>-6.5324473031761532E-2</v>
      </c>
      <c r="D424" s="1"/>
      <c r="E424" s="48">
        <f>E420-E422</f>
        <v>1.7705425412713804E-2</v>
      </c>
      <c r="F424" s="17"/>
      <c r="G424" s="1"/>
      <c r="H424" s="45" t="s">
        <v>19</v>
      </c>
      <c r="I424" s="48">
        <f>I420-I422</f>
        <v>0.31355156990205413</v>
      </c>
      <c r="J424" s="1"/>
      <c r="K424" s="48">
        <f>K420-K422</f>
        <v>-0.3611706175211018</v>
      </c>
      <c r="L424" s="17"/>
      <c r="M424" s="1"/>
      <c r="N424" s="45" t="s">
        <v>19</v>
      </c>
      <c r="O424" s="48">
        <f>O420-O422</f>
        <v>0.10546307657478082</v>
      </c>
      <c r="P424" s="1"/>
      <c r="Q424" s="48">
        <f>Q420-Q422</f>
        <v>-0.15308212419382849</v>
      </c>
      <c r="R424" s="17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44"/>
      <c r="C425" s="37"/>
      <c r="D425" s="1"/>
      <c r="E425" s="37"/>
      <c r="F425" s="17"/>
      <c r="G425" s="1"/>
      <c r="H425" s="44"/>
      <c r="I425" s="37"/>
      <c r="J425" s="1"/>
      <c r="K425" s="37"/>
      <c r="L425" s="17"/>
      <c r="M425" s="1"/>
      <c r="N425" s="44"/>
      <c r="O425" s="37"/>
      <c r="P425" s="1"/>
      <c r="Q425" s="37"/>
      <c r="R425" s="17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45" t="s">
        <v>20</v>
      </c>
      <c r="C426" s="49" t="e">
        <f>VLOOKUP(C403,'[2]Kelly Sunday'!$C$2:$L$106,9,FALSE)</f>
        <v>#N/A</v>
      </c>
      <c r="D426" s="1"/>
      <c r="E426" s="49" t="e">
        <f>VLOOKUP(D403,'[2]Kelly Sunday'!$E$2:$L$106,8,FALSE)</f>
        <v>#N/A</v>
      </c>
      <c r="F426" s="17"/>
      <c r="G426" s="1"/>
      <c r="H426" s="45" t="s">
        <v>20</v>
      </c>
      <c r="I426" s="49" t="e">
        <f>VLOOKUP(I403,'[2]Kelly Sunday'!$C$2:$L$106,9,FALSE)</f>
        <v>#N/A</v>
      </c>
      <c r="J426" s="1"/>
      <c r="K426" s="49" t="e">
        <f>VLOOKUP(J403,'[2]Kelly Sunday'!$E$2:$L$106,8,FALSE)</f>
        <v>#N/A</v>
      </c>
      <c r="L426" s="17"/>
      <c r="M426" s="1"/>
      <c r="N426" s="45" t="s">
        <v>20</v>
      </c>
      <c r="O426" s="49" t="e">
        <f>VLOOKUP(O403,'[2]Kelly Sunday'!$C$2:$L$106,9,FALSE)</f>
        <v>#N/A</v>
      </c>
      <c r="P426" s="1"/>
      <c r="Q426" s="49" t="e">
        <f>VLOOKUP(P403,'[2]Kelly Sunday'!$E$2:$L$106,8,FALSE)</f>
        <v>#N/A</v>
      </c>
      <c r="R426" s="17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44"/>
      <c r="C427" s="37"/>
      <c r="D427" s="1"/>
      <c r="E427" s="37"/>
      <c r="F427" s="17"/>
      <c r="G427" s="1"/>
      <c r="H427" s="44"/>
      <c r="I427" s="37"/>
      <c r="J427" s="1"/>
      <c r="K427" s="37"/>
      <c r="L427" s="17"/>
      <c r="M427" s="1"/>
      <c r="N427" s="44"/>
      <c r="O427" s="37"/>
      <c r="P427" s="1"/>
      <c r="Q427" s="37"/>
      <c r="R427" s="17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50" t="s">
        <v>21</v>
      </c>
      <c r="C428" s="37"/>
      <c r="D428" s="3" t="s">
        <v>14</v>
      </c>
      <c r="E428" s="37"/>
      <c r="F428" s="17"/>
      <c r="G428" s="34"/>
      <c r="H428" s="50" t="s">
        <v>21</v>
      </c>
      <c r="I428" s="37"/>
      <c r="J428" s="3" t="s">
        <v>14</v>
      </c>
      <c r="K428" s="37"/>
      <c r="L428" s="17"/>
      <c r="M428" s="1"/>
      <c r="N428" s="50" t="s">
        <v>21</v>
      </c>
      <c r="O428" s="37"/>
      <c r="P428" s="3" t="s">
        <v>14</v>
      </c>
      <c r="Q428" s="37"/>
      <c r="R428" s="17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44"/>
      <c r="C429" s="31" t="str">
        <f>C403</f>
        <v>Northwestern</v>
      </c>
      <c r="D429" s="3">
        <v>135</v>
      </c>
      <c r="E429" s="31" t="str">
        <f>D403</f>
        <v>Boise St.</v>
      </c>
      <c r="F429" s="17" t="s">
        <v>22</v>
      </c>
      <c r="G429" s="34"/>
      <c r="H429" s="44"/>
      <c r="I429" s="31" t="str">
        <f>I403</f>
        <v>UCLA</v>
      </c>
      <c r="J429" s="3">
        <v>158</v>
      </c>
      <c r="K429" s="31" t="str">
        <f>J403</f>
        <v>UNC Asheville</v>
      </c>
      <c r="L429" s="17" t="s">
        <v>22</v>
      </c>
      <c r="M429" s="1"/>
      <c r="N429" s="44"/>
      <c r="O429" s="31" t="str">
        <f>O403</f>
        <v>Texas A&amp;M Corpus Chris</v>
      </c>
      <c r="P429" s="3">
        <v>150</v>
      </c>
      <c r="Q429" s="31" t="str">
        <f>P403</f>
        <v>Southeast Missouri St.</v>
      </c>
      <c r="R429" s="17" t="s">
        <v>22</v>
      </c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45" t="s">
        <v>23</v>
      </c>
      <c r="C430" s="46">
        <f>C413</f>
        <v>58.84875333986561</v>
      </c>
      <c r="D430" s="1"/>
      <c r="E430" s="46">
        <f>D413</f>
        <v>60.178310113433241</v>
      </c>
      <c r="F430" s="33">
        <f>E430+C430</f>
        <v>119.02706345329885</v>
      </c>
      <c r="G430" s="1"/>
      <c r="H430" s="45" t="s">
        <v>23</v>
      </c>
      <c r="I430" s="46">
        <f>I413</f>
        <v>67.19889734890701</v>
      </c>
      <c r="J430" s="1"/>
      <c r="K430" s="46">
        <f>J413</f>
        <v>53.930383867104439</v>
      </c>
      <c r="L430" s="33">
        <f>K430+I430</f>
        <v>121.12928121601145</v>
      </c>
      <c r="M430" s="1"/>
      <c r="N430" s="45" t="s">
        <v>23</v>
      </c>
      <c r="O430" s="46">
        <f>O413</f>
        <v>76.206635468091761</v>
      </c>
      <c r="P430" s="1"/>
      <c r="Q430" s="46">
        <f>P413</f>
        <v>70.982171222430239</v>
      </c>
      <c r="R430" s="33">
        <f>Q430+O430</f>
        <v>147.188806690522</v>
      </c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44"/>
      <c r="C431" s="46"/>
      <c r="D431" s="1"/>
      <c r="E431" s="46"/>
      <c r="F431" s="33"/>
      <c r="G431" s="1"/>
      <c r="H431" s="44"/>
      <c r="I431" s="46"/>
      <c r="J431" s="1"/>
      <c r="K431" s="46"/>
      <c r="L431" s="33"/>
      <c r="M431" s="1"/>
      <c r="N431" s="44"/>
      <c r="O431" s="46"/>
      <c r="P431" s="1"/>
      <c r="Q431" s="46"/>
      <c r="R431" s="33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44"/>
      <c r="C432" s="51" t="s">
        <v>24</v>
      </c>
      <c r="D432" s="3"/>
      <c r="E432" s="51" t="s">
        <v>25</v>
      </c>
      <c r="F432" s="33"/>
      <c r="G432" s="1"/>
      <c r="H432" s="44"/>
      <c r="I432" s="51" t="s">
        <v>24</v>
      </c>
      <c r="J432" s="3"/>
      <c r="K432" s="51" t="s">
        <v>25</v>
      </c>
      <c r="L432" s="33"/>
      <c r="M432" s="1"/>
      <c r="N432" s="44"/>
      <c r="O432" s="51" t="s">
        <v>24</v>
      </c>
      <c r="P432" s="3"/>
      <c r="Q432" s="51" t="s">
        <v>25</v>
      </c>
      <c r="R432" s="33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45" t="s">
        <v>26</v>
      </c>
      <c r="C433" s="37">
        <f>(F430^7.45)/((F430^7.45)+(D429^7.45))</f>
        <v>0.28127763025302827</v>
      </c>
      <c r="D433" s="1"/>
      <c r="E433" s="52">
        <f>(D429^7.45)/((D429^7.45)+(F430^7.45))</f>
        <v>0.71872236974697168</v>
      </c>
      <c r="F433" s="17"/>
      <c r="G433" s="1"/>
      <c r="H433" s="45" t="s">
        <v>26</v>
      </c>
      <c r="I433" s="37">
        <f>(L430^7.45)/((L430^7.45)+(J429^7.45))</f>
        <v>0.12134679089812937</v>
      </c>
      <c r="J433" s="1"/>
      <c r="K433" s="52">
        <f>(J429^7.45)/((J429^7.45)+(L430^7.45))</f>
        <v>0.87865320910187061</v>
      </c>
      <c r="L433" s="17"/>
      <c r="M433" s="1"/>
      <c r="N433" s="45" t="s">
        <v>26</v>
      </c>
      <c r="O433" s="37">
        <f>(R430^7.45)/((R430^7.45)+(P429^7.45))</f>
        <v>0.46482133589536123</v>
      </c>
      <c r="P433" s="1"/>
      <c r="Q433" s="52">
        <f>(P429^7.45)/((P429^7.45)+(R430^7.45))</f>
        <v>0.53517866410463877</v>
      </c>
      <c r="R433" s="17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44"/>
      <c r="C434" s="37"/>
      <c r="D434" s="37"/>
      <c r="E434" s="37"/>
      <c r="F434" s="17"/>
      <c r="G434" s="1"/>
      <c r="H434" s="44"/>
      <c r="I434" s="37"/>
      <c r="J434" s="37"/>
      <c r="K434" s="37"/>
      <c r="L434" s="17"/>
      <c r="M434" s="1"/>
      <c r="N434" s="44"/>
      <c r="O434" s="37"/>
      <c r="P434" s="37"/>
      <c r="Q434" s="37"/>
      <c r="R434" s="17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8" t="s">
        <v>18</v>
      </c>
      <c r="C435" s="37">
        <f>110/(110+100)</f>
        <v>0.52380952380952384</v>
      </c>
      <c r="D435" s="37"/>
      <c r="E435" s="37">
        <f>110/(110+100)</f>
        <v>0.52380952380952384</v>
      </c>
      <c r="F435" s="17"/>
      <c r="G435" s="1"/>
      <c r="H435" s="18" t="s">
        <v>18</v>
      </c>
      <c r="I435" s="37">
        <f>110/(110+100)</f>
        <v>0.52380952380952384</v>
      </c>
      <c r="J435" s="37"/>
      <c r="K435" s="37">
        <f>110/(110+100)</f>
        <v>0.52380952380952384</v>
      </c>
      <c r="L435" s="17"/>
      <c r="M435" s="1"/>
      <c r="N435" s="18" t="s">
        <v>18</v>
      </c>
      <c r="O435" s="37">
        <f>110/(110+100)</f>
        <v>0.52380952380952384</v>
      </c>
      <c r="P435" s="37"/>
      <c r="Q435" s="37">
        <f>110/(110+100)</f>
        <v>0.52380952380952384</v>
      </c>
      <c r="R435" s="17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44"/>
      <c r="C436" s="37"/>
      <c r="D436" s="37"/>
      <c r="E436" s="37"/>
      <c r="F436" s="17"/>
      <c r="G436" s="1"/>
      <c r="H436" s="44"/>
      <c r="I436" s="37"/>
      <c r="J436" s="37"/>
      <c r="K436" s="37"/>
      <c r="L436" s="17"/>
      <c r="M436" s="1"/>
      <c r="N436" s="44"/>
      <c r="O436" s="37"/>
      <c r="P436" s="37"/>
      <c r="Q436" s="37"/>
      <c r="R436" s="17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45" t="s">
        <v>19</v>
      </c>
      <c r="C437" s="48">
        <f>C433-C435</f>
        <v>-0.24253189355649557</v>
      </c>
      <c r="D437" s="1"/>
      <c r="E437" s="48">
        <f>E433-E435</f>
        <v>0.19491284593744784</v>
      </c>
      <c r="F437" s="17"/>
      <c r="G437" s="1"/>
      <c r="H437" s="45" t="s">
        <v>19</v>
      </c>
      <c r="I437" s="48">
        <f>I433-I435</f>
        <v>-0.40246273291139445</v>
      </c>
      <c r="J437" s="1"/>
      <c r="K437" s="48">
        <f>K433-K435</f>
        <v>0.35484368529234678</v>
      </c>
      <c r="L437" s="17"/>
      <c r="M437" s="1"/>
      <c r="N437" s="45" t="s">
        <v>19</v>
      </c>
      <c r="O437" s="48">
        <f>O433-O435</f>
        <v>-5.8988187914162604E-2</v>
      </c>
      <c r="P437" s="1"/>
      <c r="Q437" s="48">
        <f>Q433-Q435</f>
        <v>1.1369140295114932E-2</v>
      </c>
      <c r="R437" s="17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44"/>
      <c r="C438" s="37"/>
      <c r="D438" s="1"/>
      <c r="E438" s="37"/>
      <c r="F438" s="17"/>
      <c r="G438" s="1"/>
      <c r="H438" s="44"/>
      <c r="I438" s="37"/>
      <c r="J438" s="1"/>
      <c r="K438" s="37"/>
      <c r="L438" s="17"/>
      <c r="M438" s="1"/>
      <c r="N438" s="44"/>
      <c r="O438" s="37"/>
      <c r="P438" s="1"/>
      <c r="Q438" s="37"/>
      <c r="R438" s="17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45" t="s">
        <v>20</v>
      </c>
      <c r="C439" s="49" t="e">
        <f>VLOOKUP(C403,'[2]Kelly Sunday O-U'!$C$2:$L$106,9,FALSE)</f>
        <v>#N/A</v>
      </c>
      <c r="D439" s="1"/>
      <c r="E439" s="49" t="e">
        <f>VLOOKUP(C403,'[2]Kelly Sunday O-U'!$C$2:$L$106,10,FALSE)</f>
        <v>#N/A</v>
      </c>
      <c r="F439" s="17"/>
      <c r="G439" s="1"/>
      <c r="H439" s="45" t="s">
        <v>20</v>
      </c>
      <c r="I439" s="49" t="e">
        <f>VLOOKUP(I403,'[2]Kelly Sunday O-U'!$C$2:$L$106,9,FALSE)</f>
        <v>#N/A</v>
      </c>
      <c r="J439" s="1"/>
      <c r="K439" s="49" t="e">
        <f>VLOOKUP(I403,'[2]Kelly Sunday O-U'!$C$2:$L$106,10,FALSE)</f>
        <v>#N/A</v>
      </c>
      <c r="L439" s="17"/>
      <c r="M439" s="1"/>
      <c r="N439" s="45" t="s">
        <v>20</v>
      </c>
      <c r="O439" s="49" t="e">
        <f>VLOOKUP(O403,'[2]Kelly Sunday O-U'!$C$2:$L$106,9,FALSE)</f>
        <v>#N/A</v>
      </c>
      <c r="P439" s="1"/>
      <c r="Q439" s="49" t="e">
        <f>VLOOKUP(O403,'[2]Kelly Sunday O-U'!$C$2:$L$106,10,FALSE)</f>
        <v>#N/A</v>
      </c>
      <c r="R439" s="17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55"/>
      <c r="C440" s="56"/>
      <c r="D440" s="57"/>
      <c r="E440" s="56"/>
      <c r="F440" s="58"/>
      <c r="G440" s="1"/>
      <c r="H440" s="55"/>
      <c r="I440" s="56"/>
      <c r="J440" s="57"/>
      <c r="K440" s="56"/>
      <c r="L440" s="58"/>
      <c r="M440" s="1"/>
      <c r="N440" s="55"/>
      <c r="O440" s="56"/>
      <c r="P440" s="57"/>
      <c r="Q440" s="56"/>
      <c r="R440" s="58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59"/>
      <c r="C441" s="31"/>
      <c r="D441" s="3"/>
      <c r="E441" s="31"/>
      <c r="F441" s="3"/>
      <c r="G441" s="1"/>
      <c r="H441" s="59"/>
      <c r="I441" s="31"/>
      <c r="J441" s="3"/>
      <c r="K441" s="31"/>
      <c r="L441" s="3"/>
      <c r="M441" s="1"/>
      <c r="N441" s="59"/>
      <c r="O441" s="31"/>
      <c r="P441" s="3"/>
      <c r="Q441" s="31"/>
      <c r="R441" s="3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28"/>
      <c r="C442" s="30"/>
      <c r="D442" s="30"/>
      <c r="E442" s="30"/>
      <c r="F442" s="29"/>
      <c r="G442" s="1"/>
      <c r="H442" s="28"/>
      <c r="I442" s="30"/>
      <c r="J442" s="30"/>
      <c r="K442" s="30"/>
      <c r="L442" s="29"/>
      <c r="M442" s="1"/>
      <c r="N442" s="28"/>
      <c r="O442" s="30"/>
      <c r="P442" s="30"/>
      <c r="Q442" s="30"/>
      <c r="R442" s="29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8"/>
      <c r="C443" s="31" t="str">
        <f>'NCAA Tournament Bracket'!H59</f>
        <v>Texas Southern</v>
      </c>
      <c r="D443" s="31" t="str">
        <f>'NCAA Tournament Bracket'!H61</f>
        <v>Fairleigh Dickinson</v>
      </c>
      <c r="E443" s="1"/>
      <c r="F443" s="17"/>
      <c r="G443" s="1"/>
      <c r="H443" s="18"/>
      <c r="I443" s="31" t="str">
        <f>'NCAA Tournament Bracket'!N55</f>
        <v>Mississippi St.</v>
      </c>
      <c r="J443" s="31" t="str">
        <f>'NCAA Tournament Bracket'!N57</f>
        <v>Pittsburgh</v>
      </c>
      <c r="K443" s="1"/>
      <c r="L443" s="17"/>
      <c r="M443" s="1"/>
      <c r="N443" s="18"/>
      <c r="O443" s="31" t="str">
        <f>'NCAA Tournament Bracket'!N59</f>
        <v>Arizona St.</v>
      </c>
      <c r="P443" s="31" t="str">
        <f>'NCAA Tournament Bracket'!N61</f>
        <v>Nevada</v>
      </c>
      <c r="Q443" s="1"/>
      <c r="R443" s="17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8" t="s">
        <v>6</v>
      </c>
      <c r="C444" s="32">
        <f>VLOOKUP(C443,[1]Stats!$B$2:$I$363,5,FALSE)-(VLOOKUP(C443,[1]Stats!$B$2:$I$363,8,FALSE)/2)</f>
        <v>96.587499999999991</v>
      </c>
      <c r="D444" s="32">
        <f>VLOOKUP(D443,[1]Stats!$B$2:$I$363,5,FALSE)-(VLOOKUP(D443,[1]Stats!$B$2:$I$363,8,FALSE)/2)</f>
        <v>106.2915</v>
      </c>
      <c r="E444" s="1"/>
      <c r="F444" s="33"/>
      <c r="G444" s="34"/>
      <c r="H444" s="18" t="s">
        <v>6</v>
      </c>
      <c r="I444" s="32">
        <f>VLOOKUP(I443,[1]Stats!$B$2:$I$363,5,FALSE)-(VLOOKUP(I443,[1]Stats!$B$2:$I$363,8,FALSE)/2)</f>
        <v>105.496</v>
      </c>
      <c r="J444" s="32">
        <f>VLOOKUP(J443,[1]Stats!$B$2:$I$363,5,FALSE)-(VLOOKUP(J443,[1]Stats!$B$2:$I$363,8,FALSE)/2)</f>
        <v>115.185</v>
      </c>
      <c r="K444" s="1"/>
      <c r="L444" s="33"/>
      <c r="M444" s="1"/>
      <c r="N444" s="18" t="s">
        <v>6</v>
      </c>
      <c r="O444" s="32">
        <f>VLOOKUP(O443,[1]Stats!$B$2:$I$363,5,FALSE)-(VLOOKUP(O443,[1]Stats!$B$2:$I$363,8,FALSE)/2)</f>
        <v>107.5655</v>
      </c>
      <c r="P444" s="32">
        <f>VLOOKUP(P443,[1]Stats!$B$2:$I$363,5,FALSE)-(VLOOKUP(P443,[1]Stats!$B$2:$I$363,8,FALSE)/2)</f>
        <v>112.09349999999999</v>
      </c>
      <c r="Q444" s="1"/>
      <c r="R444" s="33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8" t="s">
        <v>7</v>
      </c>
      <c r="C445" s="32">
        <f>VLOOKUP(C443,[1]Stats!$B$2:$I$363,6,FALSE)-(VLOOKUP(C443,[2]Stats!$B$2:$I$364,8,FALSE)/2)</f>
        <v>106.297</v>
      </c>
      <c r="D445" s="32">
        <f>VLOOKUP(D443,[1]Stats!$B$2:$I$363,6,FALSE)-(VLOOKUP(D443,[2]Stats!$B$2:$I$364,8,FALSE)/2)</f>
        <v>118.52549999999999</v>
      </c>
      <c r="E445" s="1"/>
      <c r="F445" s="35"/>
      <c r="G445" s="34"/>
      <c r="H445" s="18" t="s">
        <v>7</v>
      </c>
      <c r="I445" s="32">
        <f>VLOOKUP(I443,[1]Stats!$B$2:$I$363,6,FALSE)-(VLOOKUP(I443,[2]Stats!$B$2:$I$364,8,FALSE)/2)</f>
        <v>91.537499999999994</v>
      </c>
      <c r="J445" s="32">
        <f>VLOOKUP(J443,[1]Stats!$B$2:$I$363,6,FALSE)-(VLOOKUP(J443,[2]Stats!$B$2:$I$364,8,FALSE)/2)</f>
        <v>103.875</v>
      </c>
      <c r="K445" s="1"/>
      <c r="L445" s="35"/>
      <c r="M445" s="1"/>
      <c r="N445" s="18" t="s">
        <v>7</v>
      </c>
      <c r="O445" s="32">
        <f>VLOOKUP(O443,[1]Stats!$B$2:$I$363,6,FALSE)-(VLOOKUP(O443,[2]Stats!$B$2:$I$364,8,FALSE)/2)</f>
        <v>95.197500000000005</v>
      </c>
      <c r="P445" s="32">
        <f>VLOOKUP(P443,[1]Stats!$B$2:$I$363,6,FALSE)-(VLOOKUP(P443,[2]Stats!$B$2:$I$364,8,FALSE)/2)</f>
        <v>97.317499999999995</v>
      </c>
      <c r="Q445" s="1"/>
      <c r="R445" s="35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8"/>
      <c r="C446" s="3"/>
      <c r="D446" s="3"/>
      <c r="E446" s="1"/>
      <c r="F446" s="11"/>
      <c r="G446" s="1"/>
      <c r="H446" s="18"/>
      <c r="I446" s="3"/>
      <c r="J446" s="3"/>
      <c r="K446" s="1"/>
      <c r="L446" s="11"/>
      <c r="M446" s="1"/>
      <c r="N446" s="18"/>
      <c r="O446" s="3"/>
      <c r="P446" s="3"/>
      <c r="Q446" s="1"/>
      <c r="R446" s="1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8" t="s">
        <v>8</v>
      </c>
      <c r="C447" s="32">
        <f>(C444*D445)/[1]Stats!$F$365</f>
        <v>102.90410544943819</v>
      </c>
      <c r="D447" s="32">
        <f>(D444*C445)/[1]Stats!$F$365</f>
        <v>101.55925910561797</v>
      </c>
      <c r="E447" s="1"/>
      <c r="F447" s="11"/>
      <c r="G447" s="1"/>
      <c r="H447" s="18" t="s">
        <v>8</v>
      </c>
      <c r="I447" s="32">
        <f>(I444*J445)/[1]Stats!$F$365</f>
        <v>98.502444943820223</v>
      </c>
      <c r="J447" s="32">
        <f>(J444*I445)/[1]Stats!$F$365</f>
        <v>94.775253370786515</v>
      </c>
      <c r="K447" s="1"/>
      <c r="L447" s="11"/>
      <c r="M447" s="1"/>
      <c r="N447" s="18" t="s">
        <v>8</v>
      </c>
      <c r="O447" s="32">
        <f>(O444*P445)/[1]Stats!$F$365</f>
        <v>94.094431876404499</v>
      </c>
      <c r="P447" s="32">
        <f>(P444*O445)/[1]Stats!$F$365</f>
        <v>95.919289584269663</v>
      </c>
      <c r="Q447" s="1"/>
      <c r="R447" s="1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8"/>
      <c r="C448" s="36"/>
      <c r="D448" s="36"/>
      <c r="E448" s="1"/>
      <c r="F448" s="11"/>
      <c r="G448" s="1"/>
      <c r="H448" s="18"/>
      <c r="I448" s="36"/>
      <c r="J448" s="36"/>
      <c r="K448" s="1"/>
      <c r="L448" s="11"/>
      <c r="M448" s="1"/>
      <c r="N448" s="18"/>
      <c r="O448" s="36"/>
      <c r="P448" s="36"/>
      <c r="Q448" s="1"/>
      <c r="R448" s="1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8" t="s">
        <v>9</v>
      </c>
      <c r="C449" s="32">
        <f>VLOOKUP(C443,[2]Stats!$B$2:$H$364,7,FALSE)</f>
        <v>67.7</v>
      </c>
      <c r="D449" s="32">
        <f>VLOOKUP(D443,[2]Stats!$B$2:$H$364,7,FALSE)</f>
        <v>69.5</v>
      </c>
      <c r="E449" s="37"/>
      <c r="F449" s="38"/>
      <c r="G449" s="1"/>
      <c r="H449" s="18" t="s">
        <v>9</v>
      </c>
      <c r="I449" s="32">
        <f>VLOOKUP(I443,[2]Stats!$B$2:$H$364,7,FALSE)</f>
        <v>65.5</v>
      </c>
      <c r="J449" s="32">
        <f>VLOOKUP(J443,[2]Stats!$B$2:$H$364,7,FALSE)</f>
        <v>63.9</v>
      </c>
      <c r="K449" s="37"/>
      <c r="L449" s="38"/>
      <c r="M449" s="1"/>
      <c r="N449" s="18" t="s">
        <v>9</v>
      </c>
      <c r="O449" s="32">
        <f>VLOOKUP(O443,[2]Stats!$B$2:$H$364,7,FALSE)</f>
        <v>67.2</v>
      </c>
      <c r="P449" s="32">
        <f>VLOOKUP(P443,[2]Stats!$B$2:$H$364,7,FALSE)</f>
        <v>70.099999999999994</v>
      </c>
      <c r="Q449" s="37"/>
      <c r="R449" s="38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8" t="s">
        <v>10</v>
      </c>
      <c r="C450" s="39">
        <f>C449/[1]Stats!$H$364</f>
        <v>0.99558823529411766</v>
      </c>
      <c r="D450" s="39">
        <f>D449/[1]Stats!$H$364</f>
        <v>1.0220588235294117</v>
      </c>
      <c r="E450" s="37"/>
      <c r="F450" s="38"/>
      <c r="G450" s="1"/>
      <c r="H450" s="18" t="s">
        <v>10</v>
      </c>
      <c r="I450" s="39">
        <f>I449/[1]Stats!$H$364</f>
        <v>0.96323529411764708</v>
      </c>
      <c r="J450" s="39">
        <f>J449/[1]Stats!$H$364</f>
        <v>0.93970588235294117</v>
      </c>
      <c r="K450" s="37"/>
      <c r="L450" s="38"/>
      <c r="M450" s="1"/>
      <c r="N450" s="18" t="s">
        <v>10</v>
      </c>
      <c r="O450" s="39">
        <f>O449/[1]Stats!$H$364</f>
        <v>0.9882352941176471</v>
      </c>
      <c r="P450" s="39">
        <f>P449/[1]Stats!$H$364</f>
        <v>1.0308823529411764</v>
      </c>
      <c r="Q450" s="37"/>
      <c r="R450" s="38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8" t="s">
        <v>11</v>
      </c>
      <c r="C451" s="79">
        <f>(((C450*D450)*[1]Stats!$H$364))</f>
        <v>69.193382352941171</v>
      </c>
      <c r="D451" s="75"/>
      <c r="E451" s="37"/>
      <c r="F451" s="38"/>
      <c r="G451" s="1"/>
      <c r="H451" s="18" t="s">
        <v>11</v>
      </c>
      <c r="I451" s="79">
        <f>(((I450*J450)*[1]Stats!$H$364))</f>
        <v>61.550735294117644</v>
      </c>
      <c r="J451" s="75"/>
      <c r="K451" s="37"/>
      <c r="L451" s="38"/>
      <c r="M451" s="1"/>
      <c r="N451" s="18" t="s">
        <v>11</v>
      </c>
      <c r="O451" s="79">
        <f>(((O450*P450)*[1]Stats!$H$364))</f>
        <v>69.27529411764705</v>
      </c>
      <c r="P451" s="75"/>
      <c r="Q451" s="37"/>
      <c r="R451" s="38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thickBot="1" x14ac:dyDescent="0.25">
      <c r="A452" s="1"/>
      <c r="B452" s="18"/>
      <c r="C452" s="40"/>
      <c r="D452" s="40"/>
      <c r="E452" s="37"/>
      <c r="F452" s="38"/>
      <c r="G452" s="1"/>
      <c r="H452" s="18"/>
      <c r="I452" s="40"/>
      <c r="J452" s="40"/>
      <c r="K452" s="37"/>
      <c r="L452" s="38"/>
      <c r="M452" s="1"/>
      <c r="N452" s="18"/>
      <c r="O452" s="40"/>
      <c r="P452" s="40"/>
      <c r="Q452" s="37"/>
      <c r="R452" s="38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thickBot="1" x14ac:dyDescent="0.25">
      <c r="A453" s="1"/>
      <c r="B453" s="18" t="s">
        <v>12</v>
      </c>
      <c r="C453" s="41">
        <f>C447*(C451/100)-(C454/2)+(D454/2)</f>
        <v>71.202831140503534</v>
      </c>
      <c r="D453" s="41">
        <f>D447*(C451/100)-(D454/2)+(C454/2)</f>
        <v>70.272286467764459</v>
      </c>
      <c r="E453" s="1"/>
      <c r="F453" s="17"/>
      <c r="G453" s="1"/>
      <c r="H453" s="18" t="s">
        <v>12</v>
      </c>
      <c r="I453" s="41">
        <f>I447*(I451/100)-(I454/2)+(J454/2)</f>
        <v>60.628979145604752</v>
      </c>
      <c r="J453" s="41">
        <f>J447*(I451/100)-(J454/2)+(I454/2)</f>
        <v>58.334865326582118</v>
      </c>
      <c r="K453" s="1"/>
      <c r="L453" s="17"/>
      <c r="M453" s="1"/>
      <c r="N453" s="18" t="s">
        <v>12</v>
      </c>
      <c r="O453" s="41">
        <f>O447*(O451/100)-(O454/2)+(P454/2)</f>
        <v>65.18419443070826</v>
      </c>
      <c r="P453" s="41">
        <f>P447*(O451/100)-(P454/2)+(O454/2)</f>
        <v>66.448369975060402</v>
      </c>
      <c r="Q453" s="1"/>
      <c r="R453" s="17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8"/>
      <c r="C454" s="42">
        <f>VLOOKUP(C443,[1]Sheet14!$C$2:$D$358,2,FALSE)</f>
        <v>0</v>
      </c>
      <c r="D454" s="42">
        <f>VLOOKUP(D443,[1]Sheet14!$C$2:$D$358,2,FALSE)</f>
        <v>0</v>
      </c>
      <c r="E454" s="1"/>
      <c r="F454" s="17"/>
      <c r="G454" s="1"/>
      <c r="H454" s="18"/>
      <c r="I454" s="42">
        <f>VLOOKUP(I443,[1]Sheet14!$C$2:$D$358,2,FALSE)</f>
        <v>0</v>
      </c>
      <c r="J454" s="42">
        <f>VLOOKUP(J443,[1]Sheet14!$C$2:$D$358,2,FALSE)</f>
        <v>0</v>
      </c>
      <c r="K454" s="1"/>
      <c r="L454" s="17"/>
      <c r="M454" s="1"/>
      <c r="N454" s="18"/>
      <c r="O454" s="42">
        <f>VLOOKUP(O443,[1]Sheet14!$C$2:$D$358,2,FALSE)</f>
        <v>0</v>
      </c>
      <c r="P454" s="42">
        <f>VLOOKUP(P443,[1]Sheet14!$C$2:$D$358,2,FALSE)</f>
        <v>0</v>
      </c>
      <c r="Q454" s="1"/>
      <c r="R454" s="17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8"/>
      <c r="C455" s="32"/>
      <c r="D455" s="32"/>
      <c r="E455" s="1"/>
      <c r="F455" s="17"/>
      <c r="G455" s="1"/>
      <c r="H455" s="18"/>
      <c r="I455" s="32"/>
      <c r="J455" s="32"/>
      <c r="K455" s="1"/>
      <c r="L455" s="17"/>
      <c r="M455" s="1"/>
      <c r="N455" s="18"/>
      <c r="O455" s="32"/>
      <c r="P455" s="32"/>
      <c r="Q455" s="1"/>
      <c r="R455" s="17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43" t="s">
        <v>13</v>
      </c>
      <c r="C456" s="1"/>
      <c r="D456" s="3" t="s">
        <v>14</v>
      </c>
      <c r="E456" s="3"/>
      <c r="F456" s="11" t="s">
        <v>14</v>
      </c>
      <c r="G456" s="1"/>
      <c r="H456" s="43" t="s">
        <v>13</v>
      </c>
      <c r="I456" s="1"/>
      <c r="J456" s="3" t="s">
        <v>14</v>
      </c>
      <c r="K456" s="3"/>
      <c r="L456" s="11" t="s">
        <v>14</v>
      </c>
      <c r="M456" s="1"/>
      <c r="N456" s="43" t="s">
        <v>13</v>
      </c>
      <c r="O456" s="1"/>
      <c r="P456" s="3" t="s">
        <v>14</v>
      </c>
      <c r="Q456" s="3"/>
      <c r="R456" s="11" t="s">
        <v>14</v>
      </c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44"/>
      <c r="C457" s="31" t="str">
        <f>C443</f>
        <v>Texas Southern</v>
      </c>
      <c r="D457" s="3"/>
      <c r="E457" s="31" t="str">
        <f>D443</f>
        <v>Fairleigh Dickinson</v>
      </c>
      <c r="F457" s="11"/>
      <c r="G457" s="1"/>
      <c r="H457" s="44"/>
      <c r="I457" s="31" t="str">
        <f>I443</f>
        <v>Mississippi St.</v>
      </c>
      <c r="J457" s="3"/>
      <c r="K457" s="31" t="str">
        <f>J443</f>
        <v>Pittsburgh</v>
      </c>
      <c r="L457" s="11"/>
      <c r="M457" s="1"/>
      <c r="N457" s="44"/>
      <c r="O457" s="31" t="str">
        <f>O443</f>
        <v>Arizona St.</v>
      </c>
      <c r="P457" s="3"/>
      <c r="Q457" s="31" t="str">
        <f>P443</f>
        <v>Nevada</v>
      </c>
      <c r="R457" s="1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45" t="s">
        <v>15</v>
      </c>
      <c r="C458" s="46">
        <f>IF(D457&gt;0,C453+D457,C453)</f>
        <v>71.202831140503534</v>
      </c>
      <c r="D458" s="1"/>
      <c r="E458" s="46">
        <f>IF(F457&gt;0,D453+F457,D453)</f>
        <v>70.272286467764459</v>
      </c>
      <c r="F458" s="17"/>
      <c r="G458" s="1"/>
      <c r="H458" s="45" t="s">
        <v>15</v>
      </c>
      <c r="I458" s="46">
        <f>IF(J457&gt;0,I453+J457,I453)</f>
        <v>60.628979145604752</v>
      </c>
      <c r="J458" s="1"/>
      <c r="K458" s="46">
        <f>IF(L457&gt;0,J453+L457,J453)</f>
        <v>58.334865326582118</v>
      </c>
      <c r="L458" s="17"/>
      <c r="M458" s="1"/>
      <c r="N458" s="45" t="s">
        <v>15</v>
      </c>
      <c r="O458" s="46">
        <f>IF(P457&gt;0,O453+P457,O453)</f>
        <v>65.18419443070826</v>
      </c>
      <c r="P458" s="1"/>
      <c r="Q458" s="46">
        <f>IF(R457&gt;0,P453+R457,P453)</f>
        <v>66.448369975060402</v>
      </c>
      <c r="R458" s="17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44"/>
      <c r="C459" s="37"/>
      <c r="D459" s="3" t="s">
        <v>16</v>
      </c>
      <c r="E459" s="37"/>
      <c r="F459" s="11" t="s">
        <v>16</v>
      </c>
      <c r="G459" s="1"/>
      <c r="H459" s="44"/>
      <c r="I459" s="37"/>
      <c r="J459" s="3" t="s">
        <v>16</v>
      </c>
      <c r="K459" s="37"/>
      <c r="L459" s="11" t="s">
        <v>16</v>
      </c>
      <c r="M459" s="1"/>
      <c r="N459" s="44"/>
      <c r="O459" s="37"/>
      <c r="P459" s="3" t="s">
        <v>16</v>
      </c>
      <c r="Q459" s="37"/>
      <c r="R459" s="11" t="s">
        <v>16</v>
      </c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8" t="s">
        <v>17</v>
      </c>
      <c r="C460" s="37">
        <f>((C458^7.45)/((C458^7.45)+(E458^7.45)))</f>
        <v>0.5244817399325743</v>
      </c>
      <c r="D460" s="32">
        <f>-(C453-D453)</f>
        <v>-0.93054467273907449</v>
      </c>
      <c r="E460" s="37">
        <f>((E458^7.45)/((E458^7.45)+(C458^7.45)))</f>
        <v>0.47551826006742576</v>
      </c>
      <c r="F460" s="47">
        <f>-(D453-C453)</f>
        <v>0.93054467273907449</v>
      </c>
      <c r="G460" s="1"/>
      <c r="H460" s="18" t="s">
        <v>17</v>
      </c>
      <c r="I460" s="37">
        <f>((I458^7.45)/((I458^7.45)+(K458^7.45)))</f>
        <v>0.57135192574768234</v>
      </c>
      <c r="J460" s="32">
        <f>-(I453-J453)</f>
        <v>-2.294113819022634</v>
      </c>
      <c r="K460" s="37">
        <f>((K458^7.45)/((K458^7.45)+(I458^7.45)))</f>
        <v>0.42864807425231771</v>
      </c>
      <c r="L460" s="47">
        <f>-(J453-I453)</f>
        <v>2.294113819022634</v>
      </c>
      <c r="M460" s="1"/>
      <c r="N460" s="18" t="s">
        <v>17</v>
      </c>
      <c r="O460" s="37">
        <f>((O458^7.45)/((O458^7.45)+(Q458^7.45)))</f>
        <v>0.46428559385599544</v>
      </c>
      <c r="P460" s="32">
        <f>-(O453-P453)</f>
        <v>1.2641755443521419</v>
      </c>
      <c r="Q460" s="37">
        <f>((Q458^7.45)/((Q458^7.45)+(O458^7.45)))</f>
        <v>0.53571440614400456</v>
      </c>
      <c r="R460" s="47">
        <f>-(P453-O453)</f>
        <v>-1.2641755443521419</v>
      </c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8"/>
      <c r="C461" s="37"/>
      <c r="D461" s="1"/>
      <c r="E461" s="37"/>
      <c r="F461" s="17"/>
      <c r="G461" s="1"/>
      <c r="H461" s="18"/>
      <c r="I461" s="37"/>
      <c r="J461" s="1"/>
      <c r="K461" s="37"/>
      <c r="L461" s="17"/>
      <c r="M461" s="1"/>
      <c r="N461" s="18"/>
      <c r="O461" s="37"/>
      <c r="P461" s="1"/>
      <c r="Q461" s="37"/>
      <c r="R461" s="17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8" t="s">
        <v>18</v>
      </c>
      <c r="C462" s="37">
        <f>110/(110+100)</f>
        <v>0.52380952380952384</v>
      </c>
      <c r="D462" s="1"/>
      <c r="E462" s="37">
        <f>110/(110+100)</f>
        <v>0.52380952380952384</v>
      </c>
      <c r="F462" s="17"/>
      <c r="G462" s="1"/>
      <c r="H462" s="18" t="s">
        <v>18</v>
      </c>
      <c r="I462" s="37">
        <f>110/(110+100)</f>
        <v>0.52380952380952384</v>
      </c>
      <c r="J462" s="1"/>
      <c r="K462" s="37">
        <f>110/(110+100)</f>
        <v>0.52380952380952384</v>
      </c>
      <c r="L462" s="17"/>
      <c r="M462" s="1"/>
      <c r="N462" s="18" t="s">
        <v>18</v>
      </c>
      <c r="O462" s="37">
        <f>110/(110+100)</f>
        <v>0.52380952380952384</v>
      </c>
      <c r="P462" s="1"/>
      <c r="Q462" s="37">
        <f>110/(110+100)</f>
        <v>0.52380952380952384</v>
      </c>
      <c r="R462" s="17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8"/>
      <c r="C463" s="37"/>
      <c r="D463" s="1"/>
      <c r="E463" s="37"/>
      <c r="F463" s="17"/>
      <c r="G463" s="34"/>
      <c r="H463" s="18"/>
      <c r="I463" s="37"/>
      <c r="J463" s="1"/>
      <c r="K463" s="37"/>
      <c r="L463" s="17"/>
      <c r="M463" s="1"/>
      <c r="N463" s="18"/>
      <c r="O463" s="37"/>
      <c r="P463" s="1"/>
      <c r="Q463" s="37"/>
      <c r="R463" s="17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45" t="s">
        <v>19</v>
      </c>
      <c r="C464" s="48">
        <f>C460-C462</f>
        <v>6.7221612305046197E-4</v>
      </c>
      <c r="D464" s="1"/>
      <c r="E464" s="48">
        <f>E460-E462</f>
        <v>-4.8291263742098078E-2</v>
      </c>
      <c r="F464" s="17"/>
      <c r="G464" s="34"/>
      <c r="H464" s="45" t="s">
        <v>19</v>
      </c>
      <c r="I464" s="48">
        <f>I460-I462</f>
        <v>4.7542401938158507E-2</v>
      </c>
      <c r="J464" s="1"/>
      <c r="K464" s="48">
        <f>K460-K462</f>
        <v>-9.5161449557206124E-2</v>
      </c>
      <c r="L464" s="17"/>
      <c r="M464" s="1"/>
      <c r="N464" s="45" t="s">
        <v>19</v>
      </c>
      <c r="O464" s="48">
        <f>O460-O462</f>
        <v>-5.9523929953528398E-2</v>
      </c>
      <c r="P464" s="1"/>
      <c r="Q464" s="48">
        <f>Q460-Q462</f>
        <v>1.1904882334480726E-2</v>
      </c>
      <c r="R464" s="17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44"/>
      <c r="C465" s="37"/>
      <c r="D465" s="1"/>
      <c r="E465" s="37"/>
      <c r="F465" s="17"/>
      <c r="G465" s="1"/>
      <c r="H465" s="44"/>
      <c r="I465" s="37"/>
      <c r="J465" s="1"/>
      <c r="K465" s="37"/>
      <c r="L465" s="17"/>
      <c r="M465" s="1"/>
      <c r="N465" s="44"/>
      <c r="O465" s="37"/>
      <c r="P465" s="1"/>
      <c r="Q465" s="37"/>
      <c r="R465" s="17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45" t="s">
        <v>20</v>
      </c>
      <c r="C466" s="49" t="e">
        <f>VLOOKUP(C443,'[2]Kelly Sunday'!$C$2:$L$106,9,FALSE)</f>
        <v>#N/A</v>
      </c>
      <c r="D466" s="53"/>
      <c r="E466" s="49" t="e">
        <f>VLOOKUP(D443,'[2]Kelly Sunday'!$E$2:$L$106,8,FALSE)</f>
        <v>#N/A</v>
      </c>
      <c r="F466" s="17"/>
      <c r="G466" s="1"/>
      <c r="H466" s="45" t="s">
        <v>20</v>
      </c>
      <c r="I466" s="49" t="e">
        <f>VLOOKUP(I443,'[2]Kelly Sunday'!$C$2:$L$106,9,FALSE)</f>
        <v>#N/A</v>
      </c>
      <c r="J466" s="53"/>
      <c r="K466" s="49" t="e">
        <f>VLOOKUP(J443,'[2]Kelly Sunday'!$E$2:$L$106,8,FALSE)</f>
        <v>#N/A</v>
      </c>
      <c r="L466" s="17"/>
      <c r="M466" s="1"/>
      <c r="N466" s="45" t="s">
        <v>20</v>
      </c>
      <c r="O466" s="49" t="e">
        <f>VLOOKUP(O443,'[2]Kelly Sunday'!$C$2:$L$106,9,FALSE)</f>
        <v>#N/A</v>
      </c>
      <c r="P466" s="53"/>
      <c r="Q466" s="49">
        <f>VLOOKUP(P443,'[2]Kelly Sunday'!$E$2:$L$106,8,FALSE)</f>
        <v>19.298528014630421</v>
      </c>
      <c r="R466" s="17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44"/>
      <c r="C467" s="37"/>
      <c r="D467" s="1"/>
      <c r="E467" s="37"/>
      <c r="F467" s="17"/>
      <c r="G467" s="1"/>
      <c r="H467" s="44"/>
      <c r="I467" s="37"/>
      <c r="J467" s="1"/>
      <c r="K467" s="37"/>
      <c r="L467" s="17"/>
      <c r="M467" s="1"/>
      <c r="N467" s="44"/>
      <c r="O467" s="37"/>
      <c r="P467" s="1"/>
      <c r="Q467" s="37"/>
      <c r="R467" s="17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50" t="s">
        <v>21</v>
      </c>
      <c r="C468" s="37"/>
      <c r="D468" s="3" t="s">
        <v>14</v>
      </c>
      <c r="E468" s="37"/>
      <c r="F468" s="17"/>
      <c r="G468" s="1"/>
      <c r="H468" s="50" t="s">
        <v>21</v>
      </c>
      <c r="I468" s="37"/>
      <c r="J468" s="3" t="s">
        <v>14</v>
      </c>
      <c r="K468" s="37"/>
      <c r="L468" s="17"/>
      <c r="M468" s="1"/>
      <c r="N468" s="50" t="s">
        <v>21</v>
      </c>
      <c r="O468" s="37"/>
      <c r="P468" s="3" t="s">
        <v>14</v>
      </c>
      <c r="Q468" s="37"/>
      <c r="R468" s="17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44"/>
      <c r="C469" s="31" t="str">
        <f>C443</f>
        <v>Texas Southern</v>
      </c>
      <c r="D469" s="3">
        <v>131.5</v>
      </c>
      <c r="E469" s="31" t="str">
        <f>D443</f>
        <v>Fairleigh Dickinson</v>
      </c>
      <c r="F469" s="17" t="s">
        <v>22</v>
      </c>
      <c r="G469" s="1"/>
      <c r="H469" s="44"/>
      <c r="I469" s="31" t="str">
        <f>I443</f>
        <v>Mississippi St.</v>
      </c>
      <c r="J469" s="3">
        <v>131.5</v>
      </c>
      <c r="K469" s="31" t="str">
        <f>J443</f>
        <v>Pittsburgh</v>
      </c>
      <c r="L469" s="17" t="s">
        <v>22</v>
      </c>
      <c r="M469" s="1"/>
      <c r="N469" s="44"/>
      <c r="O469" s="31" t="str">
        <f>O443</f>
        <v>Arizona St.</v>
      </c>
      <c r="P469" s="3">
        <v>131.5</v>
      </c>
      <c r="Q469" s="31" t="str">
        <f>P443</f>
        <v>Nevada</v>
      </c>
      <c r="R469" s="17" t="s">
        <v>22</v>
      </c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45" t="s">
        <v>23</v>
      </c>
      <c r="C470" s="46">
        <f>C453</f>
        <v>71.202831140503534</v>
      </c>
      <c r="D470" s="1"/>
      <c r="E470" s="46">
        <f>D453</f>
        <v>70.272286467764459</v>
      </c>
      <c r="F470" s="33">
        <f>E470+C470</f>
        <v>141.47511760826799</v>
      </c>
      <c r="G470" s="1"/>
      <c r="H470" s="45" t="s">
        <v>23</v>
      </c>
      <c r="I470" s="46">
        <f>I453</f>
        <v>60.628979145604752</v>
      </c>
      <c r="J470" s="1"/>
      <c r="K470" s="46">
        <f>J453</f>
        <v>58.334865326582118</v>
      </c>
      <c r="L470" s="33">
        <f>K470+I470</f>
        <v>118.96384447218688</v>
      </c>
      <c r="M470" s="1"/>
      <c r="N470" s="45" t="s">
        <v>23</v>
      </c>
      <c r="O470" s="46">
        <f>O453</f>
        <v>65.18419443070826</v>
      </c>
      <c r="P470" s="1"/>
      <c r="Q470" s="46">
        <f>P453</f>
        <v>66.448369975060402</v>
      </c>
      <c r="R470" s="33">
        <f>Q470+O470</f>
        <v>131.63256440576868</v>
      </c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44"/>
      <c r="C471" s="46"/>
      <c r="D471" s="1"/>
      <c r="E471" s="46"/>
      <c r="F471" s="33"/>
      <c r="G471" s="1"/>
      <c r="H471" s="44"/>
      <c r="I471" s="46"/>
      <c r="J471" s="1"/>
      <c r="K471" s="46"/>
      <c r="L471" s="33"/>
      <c r="M471" s="1"/>
      <c r="N471" s="44"/>
      <c r="O471" s="46"/>
      <c r="P471" s="1"/>
      <c r="Q471" s="46"/>
      <c r="R471" s="33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44"/>
      <c r="C472" s="51" t="s">
        <v>24</v>
      </c>
      <c r="D472" s="3"/>
      <c r="E472" s="51" t="s">
        <v>25</v>
      </c>
      <c r="F472" s="33"/>
      <c r="G472" s="1"/>
      <c r="H472" s="44"/>
      <c r="I472" s="51" t="s">
        <v>24</v>
      </c>
      <c r="J472" s="3"/>
      <c r="K472" s="51" t="s">
        <v>25</v>
      </c>
      <c r="L472" s="33"/>
      <c r="M472" s="1"/>
      <c r="N472" s="44"/>
      <c r="O472" s="51" t="s">
        <v>24</v>
      </c>
      <c r="P472" s="3"/>
      <c r="Q472" s="51" t="s">
        <v>25</v>
      </c>
      <c r="R472" s="33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45" t="s">
        <v>26</v>
      </c>
      <c r="C473" s="37">
        <f>(F470^7.45)/((F470^7.45)+(D469^7.45))</f>
        <v>0.63291011334573677</v>
      </c>
      <c r="D473" s="1"/>
      <c r="E473" s="52">
        <f>(D469^7.45)/((D469^7.45)+(F470^7.45))</f>
        <v>0.36708988665426318</v>
      </c>
      <c r="F473" s="17"/>
      <c r="G473" s="1"/>
      <c r="H473" s="45" t="s">
        <v>26</v>
      </c>
      <c r="I473" s="37">
        <f>(L470^7.45)/((L470^7.45)+(J469^7.45))</f>
        <v>0.32160734464207719</v>
      </c>
      <c r="J473" s="1"/>
      <c r="K473" s="52">
        <f>(J469^7.45)/((J469^7.45)+(L470^7.45))</f>
        <v>0.6783926553579227</v>
      </c>
      <c r="L473" s="17"/>
      <c r="M473" s="1"/>
      <c r="N473" s="45" t="s">
        <v>26</v>
      </c>
      <c r="O473" s="37">
        <f>(R470^7.45)/((R470^7.45)+(P469^7.45))</f>
        <v>0.5018766211459551</v>
      </c>
      <c r="P473" s="1"/>
      <c r="Q473" s="52">
        <f>(P469^7.45)/((P469^7.45)+(R470^7.45))</f>
        <v>0.4981233788540449</v>
      </c>
      <c r="R473" s="17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44"/>
      <c r="C474" s="37"/>
      <c r="D474" s="37"/>
      <c r="E474" s="37"/>
      <c r="F474" s="17"/>
      <c r="G474" s="1"/>
      <c r="H474" s="44"/>
      <c r="I474" s="37"/>
      <c r="J474" s="37"/>
      <c r="K474" s="37"/>
      <c r="L474" s="17"/>
      <c r="M474" s="1"/>
      <c r="N474" s="44"/>
      <c r="O474" s="37"/>
      <c r="P474" s="37"/>
      <c r="Q474" s="37"/>
      <c r="R474" s="17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8" t="s">
        <v>18</v>
      </c>
      <c r="C475" s="37">
        <f>110/(110+100)</f>
        <v>0.52380952380952384</v>
      </c>
      <c r="D475" s="37"/>
      <c r="E475" s="37">
        <f>110/(110+100)</f>
        <v>0.52380952380952384</v>
      </c>
      <c r="F475" s="17"/>
      <c r="G475" s="1"/>
      <c r="H475" s="18" t="s">
        <v>18</v>
      </c>
      <c r="I475" s="37">
        <f>110/(110+100)</f>
        <v>0.52380952380952384</v>
      </c>
      <c r="J475" s="37"/>
      <c r="K475" s="37">
        <f>110/(110+100)</f>
        <v>0.52380952380952384</v>
      </c>
      <c r="L475" s="17"/>
      <c r="M475" s="1"/>
      <c r="N475" s="18" t="s">
        <v>18</v>
      </c>
      <c r="O475" s="37">
        <f>110/(110+100)</f>
        <v>0.52380952380952384</v>
      </c>
      <c r="P475" s="37"/>
      <c r="Q475" s="37">
        <f>110/(110+100)</f>
        <v>0.52380952380952384</v>
      </c>
      <c r="R475" s="17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44"/>
      <c r="C476" s="37"/>
      <c r="D476" s="37"/>
      <c r="E476" s="37"/>
      <c r="F476" s="17"/>
      <c r="G476" s="1"/>
      <c r="H476" s="44"/>
      <c r="I476" s="37"/>
      <c r="J476" s="37"/>
      <c r="K476" s="37"/>
      <c r="L476" s="17"/>
      <c r="M476" s="1"/>
      <c r="N476" s="44"/>
      <c r="O476" s="37"/>
      <c r="P476" s="37"/>
      <c r="Q476" s="37"/>
      <c r="R476" s="17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45" t="s">
        <v>19</v>
      </c>
      <c r="C477" s="48">
        <f>C473-C475</f>
        <v>0.10910058953621293</v>
      </c>
      <c r="D477" s="1"/>
      <c r="E477" s="48">
        <f>E473-E475</f>
        <v>-0.15671963715526066</v>
      </c>
      <c r="F477" s="17"/>
      <c r="G477" s="1"/>
      <c r="H477" s="45" t="s">
        <v>19</v>
      </c>
      <c r="I477" s="48">
        <f>I473-I475</f>
        <v>-0.20220217916744665</v>
      </c>
      <c r="J477" s="1"/>
      <c r="K477" s="48">
        <f>K473-K475</f>
        <v>0.15458313154839887</v>
      </c>
      <c r="L477" s="17"/>
      <c r="M477" s="1"/>
      <c r="N477" s="45" t="s">
        <v>19</v>
      </c>
      <c r="O477" s="48">
        <f>O473-O475</f>
        <v>-2.1932902663568732E-2</v>
      </c>
      <c r="P477" s="1"/>
      <c r="Q477" s="48">
        <f>Q473-Q475</f>
        <v>-2.568614495547894E-2</v>
      </c>
      <c r="R477" s="17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44"/>
      <c r="C478" s="37"/>
      <c r="D478" s="1"/>
      <c r="E478" s="37"/>
      <c r="F478" s="17"/>
      <c r="G478" s="1"/>
      <c r="H478" s="44"/>
      <c r="I478" s="37"/>
      <c r="J478" s="1"/>
      <c r="K478" s="37"/>
      <c r="L478" s="17"/>
      <c r="M478" s="1"/>
      <c r="N478" s="44"/>
      <c r="O478" s="37"/>
      <c r="P478" s="1"/>
      <c r="Q478" s="37"/>
      <c r="R478" s="17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45" t="s">
        <v>20</v>
      </c>
      <c r="C479" s="49" t="e">
        <f>VLOOKUP(C443,'[2]Kelly Sunday O-U'!$C$2:$L$106,9,FALSE)</f>
        <v>#N/A</v>
      </c>
      <c r="D479" s="1"/>
      <c r="E479" s="49" t="e">
        <f>VLOOKUP(C443,'[2]Kelly Sunday O-U'!$C$2:$L$106,10,FALSE)</f>
        <v>#N/A</v>
      </c>
      <c r="F479" s="17"/>
      <c r="G479" s="1"/>
      <c r="H479" s="45" t="s">
        <v>20</v>
      </c>
      <c r="I479" s="49" t="e">
        <f>VLOOKUP(I443,'[2]Kelly Sunday O-U'!$C$2:$L$106,9,FALSE)</f>
        <v>#N/A</v>
      </c>
      <c r="J479" s="1"/>
      <c r="K479" s="49" t="e">
        <f>VLOOKUP(I443,'[2]Kelly Sunday O-U'!$C$2:$L$106,10,FALSE)</f>
        <v>#N/A</v>
      </c>
      <c r="L479" s="17"/>
      <c r="M479" s="1"/>
      <c r="N479" s="45" t="s">
        <v>20</v>
      </c>
      <c r="O479" s="49" t="e">
        <f>VLOOKUP(O443,'[2]Kelly Sunday O-U'!$C$2:$L$106,9,FALSE)</f>
        <v>#N/A</v>
      </c>
      <c r="P479" s="1"/>
      <c r="Q479" s="49" t="e">
        <f>VLOOKUP(O443,'[2]Kelly Sunday O-U'!$C$2:$L$106,10,FALSE)</f>
        <v>#N/A</v>
      </c>
      <c r="R479" s="17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55"/>
      <c r="C480" s="56"/>
      <c r="D480" s="57"/>
      <c r="E480" s="56"/>
      <c r="F480" s="58"/>
      <c r="G480" s="1"/>
      <c r="H480" s="55"/>
      <c r="I480" s="56"/>
      <c r="J480" s="57"/>
      <c r="K480" s="56"/>
      <c r="L480" s="58"/>
      <c r="M480" s="1"/>
      <c r="N480" s="55"/>
      <c r="O480" s="56"/>
      <c r="P480" s="57"/>
      <c r="Q480" s="56"/>
      <c r="R480" s="58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37"/>
      <c r="D481" s="1"/>
      <c r="E481" s="37"/>
      <c r="F481" s="1"/>
      <c r="G481" s="1"/>
      <c r="H481" s="1"/>
      <c r="I481" s="37"/>
      <c r="J481" s="1"/>
      <c r="K481" s="37"/>
      <c r="L481" s="1"/>
      <c r="M481" s="1"/>
      <c r="N481" s="1"/>
      <c r="O481" s="37"/>
      <c r="P481" s="1"/>
      <c r="Q481" s="37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28"/>
      <c r="C482" s="30"/>
      <c r="D482" s="30"/>
      <c r="E482" s="30"/>
      <c r="F482" s="29"/>
      <c r="G482" s="1"/>
      <c r="H482" s="28"/>
      <c r="I482" s="30"/>
      <c r="J482" s="30"/>
      <c r="K482" s="30"/>
      <c r="L482" s="29"/>
      <c r="M482" s="1"/>
      <c r="N482" s="28"/>
      <c r="O482" s="30"/>
      <c r="P482" s="30"/>
      <c r="Q482" s="30"/>
      <c r="R482" s="29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8"/>
      <c r="C483" s="31">
        <f>'NCAA Tournament Bracket'!D3</f>
        <v>0</v>
      </c>
      <c r="D483" s="31">
        <f>'NCAA Tournament Bracket'!D7</f>
        <v>0</v>
      </c>
      <c r="E483" s="1"/>
      <c r="F483" s="17"/>
      <c r="G483" s="1"/>
      <c r="H483" s="18"/>
      <c r="I483" s="31">
        <f>'NCAA Tournament Bracket'!D11</f>
        <v>0</v>
      </c>
      <c r="J483" s="31">
        <f>'NCAA Tournament Bracket'!D15</f>
        <v>0</v>
      </c>
      <c r="K483" s="1"/>
      <c r="L483" s="17"/>
      <c r="M483" s="1"/>
      <c r="N483" s="18"/>
      <c r="O483" s="31">
        <f>'NCAA Tournament Bracket'!D19</f>
        <v>0</v>
      </c>
      <c r="P483" s="31">
        <f>'NCAA Tournament Bracket'!D23</f>
        <v>0</v>
      </c>
      <c r="Q483" s="1"/>
      <c r="R483" s="17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8" t="s">
        <v>6</v>
      </c>
      <c r="C484" s="32" t="e">
        <f>VLOOKUP(C483,[1]Stats!$B$2:$I$363,5,FALSE)-(VLOOKUP(C483,[1]Stats!$B$2:$I$363,8,FALSE)/2)</f>
        <v>#N/A</v>
      </c>
      <c r="D484" s="32" t="e">
        <f>VLOOKUP(D483,[1]Stats!$B$2:$I$363,5,FALSE)-(VLOOKUP(D483,[1]Stats!$B$2:$I$363,8,FALSE)/2)</f>
        <v>#N/A</v>
      </c>
      <c r="E484" s="1"/>
      <c r="F484" s="33"/>
      <c r="G484" s="34"/>
      <c r="H484" s="18" t="s">
        <v>6</v>
      </c>
      <c r="I484" s="32" t="e">
        <f>VLOOKUP(I483,[1]Stats!$B$2:$I$363,5,FALSE)-(VLOOKUP(I483,[1]Stats!$B$2:$I$363,8,FALSE)/2)</f>
        <v>#N/A</v>
      </c>
      <c r="J484" s="32" t="e">
        <f>VLOOKUP(J483,[1]Stats!$B$2:$I$363,5,FALSE)-(VLOOKUP(J483,[1]Stats!$B$2:$I$363,8,FALSE)/2)</f>
        <v>#N/A</v>
      </c>
      <c r="K484" s="1"/>
      <c r="L484" s="33"/>
      <c r="M484" s="1"/>
      <c r="N484" s="18" t="s">
        <v>6</v>
      </c>
      <c r="O484" s="32" t="e">
        <f>VLOOKUP(O483,[1]Stats!$B$2:$I$363,5,FALSE)-(VLOOKUP(O483,[1]Stats!$B$2:$I$363,8,FALSE)/2)</f>
        <v>#N/A</v>
      </c>
      <c r="P484" s="32" t="e">
        <f>VLOOKUP(P483,[1]Stats!$B$2:$I$363,5,FALSE)-(VLOOKUP(P483,[1]Stats!$B$2:$I$363,8,FALSE)/2)</f>
        <v>#N/A</v>
      </c>
      <c r="Q484" s="1"/>
      <c r="R484" s="33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8" t="s">
        <v>7</v>
      </c>
      <c r="C485" s="32" t="e">
        <f>VLOOKUP(C483,[1]Stats!$B$2:$I$363,6,FALSE)-(VLOOKUP(C483,[2]Stats!$B$2:$I$364,8,FALSE)/2)</f>
        <v>#N/A</v>
      </c>
      <c r="D485" s="32" t="e">
        <f>VLOOKUP(D483,[1]Stats!$B$2:$I$363,6,FALSE)-(VLOOKUP(D483,[2]Stats!$B$2:$I$364,8,FALSE)/2)</f>
        <v>#N/A</v>
      </c>
      <c r="E485" s="1"/>
      <c r="F485" s="35"/>
      <c r="G485" s="34"/>
      <c r="H485" s="18" t="s">
        <v>7</v>
      </c>
      <c r="I485" s="32" t="e">
        <f>VLOOKUP(I483,[1]Stats!$B$2:$I$363,6,FALSE)-(VLOOKUP(I483,[2]Stats!$B$2:$I$364,8,FALSE)/2)</f>
        <v>#N/A</v>
      </c>
      <c r="J485" s="32" t="e">
        <f>VLOOKUP(J483,[1]Stats!$B$2:$I$363,6,FALSE)-(VLOOKUP(J483,[2]Stats!$B$2:$I$364,8,FALSE)/2)</f>
        <v>#N/A</v>
      </c>
      <c r="K485" s="1"/>
      <c r="L485" s="35"/>
      <c r="M485" s="1"/>
      <c r="N485" s="18" t="s">
        <v>7</v>
      </c>
      <c r="O485" s="32" t="e">
        <f>VLOOKUP(O483,[1]Stats!$B$2:$I$363,6,FALSE)-(VLOOKUP(O483,[2]Stats!$B$2:$I$364,8,FALSE)/2)</f>
        <v>#N/A</v>
      </c>
      <c r="P485" s="32" t="e">
        <f>VLOOKUP(P483,[1]Stats!$B$2:$I$363,6,FALSE)-(VLOOKUP(P483,[2]Stats!$B$2:$I$364,8,FALSE)/2)</f>
        <v>#N/A</v>
      </c>
      <c r="Q485" s="1"/>
      <c r="R485" s="35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8"/>
      <c r="C486" s="3"/>
      <c r="D486" s="3"/>
      <c r="E486" s="1"/>
      <c r="F486" s="11"/>
      <c r="G486" s="1"/>
      <c r="H486" s="18"/>
      <c r="I486" s="3"/>
      <c r="J486" s="3"/>
      <c r="K486" s="1"/>
      <c r="L486" s="11"/>
      <c r="M486" s="1"/>
      <c r="N486" s="18"/>
      <c r="O486" s="3"/>
      <c r="P486" s="3"/>
      <c r="Q486" s="1"/>
      <c r="R486" s="1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8" t="s">
        <v>8</v>
      </c>
      <c r="C487" s="32" t="e">
        <f>(C484*D485)/[1]Stats!$F$365</f>
        <v>#N/A</v>
      </c>
      <c r="D487" s="32" t="e">
        <f>(D484*C485)/[1]Stats!$F$365</f>
        <v>#N/A</v>
      </c>
      <c r="E487" s="1"/>
      <c r="F487" s="11"/>
      <c r="G487" s="1"/>
      <c r="H487" s="18" t="s">
        <v>8</v>
      </c>
      <c r="I487" s="32" t="e">
        <f>(I484*J485)/[1]Stats!$F$365</f>
        <v>#N/A</v>
      </c>
      <c r="J487" s="32" t="e">
        <f>(J484*I485)/[1]Stats!$F$365</f>
        <v>#N/A</v>
      </c>
      <c r="K487" s="1"/>
      <c r="L487" s="11"/>
      <c r="M487" s="1"/>
      <c r="N487" s="18" t="s">
        <v>8</v>
      </c>
      <c r="O487" s="32" t="e">
        <f>(O484*P485)/[1]Stats!$F$365</f>
        <v>#N/A</v>
      </c>
      <c r="P487" s="32" t="e">
        <f>(P484*O485)/[1]Stats!$F$365</f>
        <v>#N/A</v>
      </c>
      <c r="Q487" s="1"/>
      <c r="R487" s="1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8"/>
      <c r="C488" s="36"/>
      <c r="D488" s="36"/>
      <c r="E488" s="1"/>
      <c r="F488" s="11"/>
      <c r="G488" s="1"/>
      <c r="H488" s="18"/>
      <c r="I488" s="36"/>
      <c r="J488" s="36"/>
      <c r="K488" s="1"/>
      <c r="L488" s="11"/>
      <c r="M488" s="1"/>
      <c r="N488" s="18"/>
      <c r="O488" s="36"/>
      <c r="P488" s="36"/>
      <c r="Q488" s="1"/>
      <c r="R488" s="1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8" t="s">
        <v>9</v>
      </c>
      <c r="C489" s="32" t="e">
        <f>VLOOKUP(C483,[2]Stats!$B$2:$H$364,7,FALSE)</f>
        <v>#N/A</v>
      </c>
      <c r="D489" s="32" t="e">
        <f>VLOOKUP(D483,[2]Stats!$B$2:$H$364,7,FALSE)</f>
        <v>#N/A</v>
      </c>
      <c r="E489" s="37"/>
      <c r="F489" s="38"/>
      <c r="G489" s="1"/>
      <c r="H489" s="18" t="s">
        <v>9</v>
      </c>
      <c r="I489" s="32" t="e">
        <f>VLOOKUP(I483,[2]Stats!$B$2:$H$364,7,FALSE)</f>
        <v>#N/A</v>
      </c>
      <c r="J489" s="32" t="e">
        <f>VLOOKUP(J483,[2]Stats!$B$2:$H$364,7,FALSE)</f>
        <v>#N/A</v>
      </c>
      <c r="K489" s="37"/>
      <c r="L489" s="38"/>
      <c r="M489" s="1"/>
      <c r="N489" s="18" t="s">
        <v>9</v>
      </c>
      <c r="O489" s="32" t="e">
        <f>VLOOKUP(O483,[2]Stats!$B$2:$H$364,7,FALSE)</f>
        <v>#N/A</v>
      </c>
      <c r="P489" s="32" t="e">
        <f>VLOOKUP(P483,[2]Stats!$B$2:$H$364,7,FALSE)</f>
        <v>#N/A</v>
      </c>
      <c r="Q489" s="37"/>
      <c r="R489" s="38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8" t="s">
        <v>10</v>
      </c>
      <c r="C490" s="39" t="e">
        <f>C489/[1]Stats!$H$364</f>
        <v>#N/A</v>
      </c>
      <c r="D490" s="39" t="e">
        <f>D489/[1]Stats!$H$364</f>
        <v>#N/A</v>
      </c>
      <c r="E490" s="37"/>
      <c r="F490" s="38"/>
      <c r="G490" s="1"/>
      <c r="H490" s="18" t="s">
        <v>10</v>
      </c>
      <c r="I490" s="39" t="e">
        <f>I489/[1]Stats!$H$364</f>
        <v>#N/A</v>
      </c>
      <c r="J490" s="39" t="e">
        <f>J489/[1]Stats!$H$364</f>
        <v>#N/A</v>
      </c>
      <c r="K490" s="37"/>
      <c r="L490" s="38"/>
      <c r="M490" s="1"/>
      <c r="N490" s="18" t="s">
        <v>10</v>
      </c>
      <c r="O490" s="39" t="e">
        <f>O489/[1]Stats!$H$364</f>
        <v>#N/A</v>
      </c>
      <c r="P490" s="39" t="e">
        <f>P489/[1]Stats!$H$364</f>
        <v>#N/A</v>
      </c>
      <c r="Q490" s="37"/>
      <c r="R490" s="38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8" t="s">
        <v>11</v>
      </c>
      <c r="C491" s="79" t="e">
        <f>(((C490*D490)*[1]Stats!$H$364))</f>
        <v>#N/A</v>
      </c>
      <c r="D491" s="75"/>
      <c r="E491" s="37"/>
      <c r="F491" s="38"/>
      <c r="G491" s="1"/>
      <c r="H491" s="18" t="s">
        <v>11</v>
      </c>
      <c r="I491" s="79" t="e">
        <f>(((I490*J490)*[1]Stats!$H$364))</f>
        <v>#N/A</v>
      </c>
      <c r="J491" s="75"/>
      <c r="K491" s="37"/>
      <c r="L491" s="38"/>
      <c r="M491" s="1"/>
      <c r="N491" s="18" t="s">
        <v>11</v>
      </c>
      <c r="O491" s="79" t="e">
        <f>(((O490*P490)*[1]Stats!$H$364))</f>
        <v>#N/A</v>
      </c>
      <c r="P491" s="75"/>
      <c r="Q491" s="37"/>
      <c r="R491" s="38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thickBot="1" x14ac:dyDescent="0.25">
      <c r="A492" s="1"/>
      <c r="B492" s="18"/>
      <c r="C492" s="40"/>
      <c r="D492" s="40"/>
      <c r="E492" s="37"/>
      <c r="F492" s="38"/>
      <c r="G492" s="1"/>
      <c r="H492" s="18"/>
      <c r="I492" s="40"/>
      <c r="J492" s="40"/>
      <c r="K492" s="37"/>
      <c r="L492" s="38"/>
      <c r="M492" s="1"/>
      <c r="N492" s="18"/>
      <c r="O492" s="40"/>
      <c r="P492" s="40"/>
      <c r="Q492" s="37"/>
      <c r="R492" s="38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thickBot="1" x14ac:dyDescent="0.25">
      <c r="A493" s="1"/>
      <c r="B493" s="18" t="s">
        <v>12</v>
      </c>
      <c r="C493" s="41" t="e">
        <f>C487*(C491/100)-(C494/2)+(D494/2)</f>
        <v>#N/A</v>
      </c>
      <c r="D493" s="41" t="e">
        <f>D487*(C491/100)-(D494/2)+(C494/2)</f>
        <v>#N/A</v>
      </c>
      <c r="E493" s="1"/>
      <c r="F493" s="17"/>
      <c r="G493" s="1"/>
      <c r="H493" s="18" t="s">
        <v>12</v>
      </c>
      <c r="I493" s="41" t="e">
        <f>I487*(I491/100)-(I494/2)+(J494/2)</f>
        <v>#N/A</v>
      </c>
      <c r="J493" s="41" t="e">
        <f>J487*(I491/100)-(J494/2)+(I494/2)</f>
        <v>#N/A</v>
      </c>
      <c r="K493" s="1"/>
      <c r="L493" s="17"/>
      <c r="M493" s="1"/>
      <c r="N493" s="18" t="s">
        <v>12</v>
      </c>
      <c r="O493" s="41" t="e">
        <f>O487*(O491/100)-(O494/2)+(P494/2)</f>
        <v>#N/A</v>
      </c>
      <c r="P493" s="41" t="e">
        <f>P487*(O491/100)-(P494/2)+(O494/2)</f>
        <v>#N/A</v>
      </c>
      <c r="Q493" s="1"/>
      <c r="R493" s="17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8"/>
      <c r="C494" s="42" t="e">
        <f>VLOOKUP(C483,[1]Sheet14!$C$2:$D$358,2,FALSE)</f>
        <v>#N/A</v>
      </c>
      <c r="D494" s="42" t="e">
        <f>VLOOKUP(D483,[1]Sheet14!$C$2:$D$358,2,FALSE)</f>
        <v>#N/A</v>
      </c>
      <c r="E494" s="1"/>
      <c r="F494" s="17"/>
      <c r="G494" s="1"/>
      <c r="H494" s="18"/>
      <c r="I494" s="42" t="e">
        <f>VLOOKUP(I483,[1]Sheet14!$C$2:$D$358,2,FALSE)</f>
        <v>#N/A</v>
      </c>
      <c r="J494" s="42" t="e">
        <f>VLOOKUP(J483,[1]Sheet14!$C$2:$D$358,2,FALSE)</f>
        <v>#N/A</v>
      </c>
      <c r="K494" s="1"/>
      <c r="L494" s="17"/>
      <c r="M494" s="1"/>
      <c r="N494" s="18"/>
      <c r="O494" s="42" t="e">
        <f>VLOOKUP(O483,[1]Sheet14!$C$2:$D$358,2,FALSE)</f>
        <v>#N/A</v>
      </c>
      <c r="P494" s="42" t="e">
        <f>VLOOKUP(P483,[1]Sheet14!$C$2:$D$358,2,FALSE)</f>
        <v>#N/A</v>
      </c>
      <c r="Q494" s="1"/>
      <c r="R494" s="17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8"/>
      <c r="C495" s="32"/>
      <c r="D495" s="32"/>
      <c r="E495" s="1"/>
      <c r="F495" s="17"/>
      <c r="G495" s="1"/>
      <c r="H495" s="18"/>
      <c r="I495" s="32"/>
      <c r="J495" s="32"/>
      <c r="K495" s="1"/>
      <c r="L495" s="17"/>
      <c r="M495" s="1"/>
      <c r="N495" s="18"/>
      <c r="O495" s="32"/>
      <c r="P495" s="32"/>
      <c r="Q495" s="1"/>
      <c r="R495" s="17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43" t="s">
        <v>13</v>
      </c>
      <c r="C496" s="1"/>
      <c r="D496" s="3" t="s">
        <v>14</v>
      </c>
      <c r="E496" s="3"/>
      <c r="F496" s="11" t="s">
        <v>14</v>
      </c>
      <c r="G496" s="1"/>
      <c r="H496" s="43" t="s">
        <v>13</v>
      </c>
      <c r="I496" s="1"/>
      <c r="J496" s="3" t="s">
        <v>14</v>
      </c>
      <c r="K496" s="3"/>
      <c r="L496" s="11" t="s">
        <v>14</v>
      </c>
      <c r="M496" s="1"/>
      <c r="N496" s="43" t="s">
        <v>13</v>
      </c>
      <c r="O496" s="1"/>
      <c r="P496" s="3" t="s">
        <v>14</v>
      </c>
      <c r="Q496" s="3"/>
      <c r="R496" s="11" t="s">
        <v>14</v>
      </c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44"/>
      <c r="C497" s="31">
        <f>C483</f>
        <v>0</v>
      </c>
      <c r="D497" s="3"/>
      <c r="E497" s="31">
        <f>D483</f>
        <v>0</v>
      </c>
      <c r="F497" s="11"/>
      <c r="G497" s="1"/>
      <c r="H497" s="44"/>
      <c r="I497" s="31">
        <f>I483</f>
        <v>0</v>
      </c>
      <c r="J497" s="3"/>
      <c r="K497" s="31">
        <f>J483</f>
        <v>0</v>
      </c>
      <c r="L497" s="11"/>
      <c r="M497" s="1"/>
      <c r="N497" s="44"/>
      <c r="O497" s="31">
        <f>O483</f>
        <v>0</v>
      </c>
      <c r="P497" s="3"/>
      <c r="Q497" s="31">
        <f>P483</f>
        <v>0</v>
      </c>
      <c r="R497" s="1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45" t="s">
        <v>15</v>
      </c>
      <c r="C498" s="46" t="e">
        <f>IF(D497&gt;0,C493+D497,C493)</f>
        <v>#N/A</v>
      </c>
      <c r="D498" s="1"/>
      <c r="E498" s="46" t="e">
        <f>IF(F497&gt;0,D493+F497,D493)</f>
        <v>#N/A</v>
      </c>
      <c r="F498" s="17"/>
      <c r="G498" s="1"/>
      <c r="H498" s="45" t="s">
        <v>15</v>
      </c>
      <c r="I498" s="46" t="e">
        <f>IF(J497&gt;0,I493+J497,I493)</f>
        <v>#N/A</v>
      </c>
      <c r="J498" s="1"/>
      <c r="K498" s="46" t="e">
        <f>IF(L497&gt;0,J493+L497,J493)</f>
        <v>#N/A</v>
      </c>
      <c r="L498" s="17"/>
      <c r="M498" s="1"/>
      <c r="N498" s="45" t="s">
        <v>15</v>
      </c>
      <c r="O498" s="46" t="e">
        <f>IF(P497&gt;0,O493+P497,O493)</f>
        <v>#N/A</v>
      </c>
      <c r="P498" s="1"/>
      <c r="Q498" s="46" t="e">
        <f>IF(R497&gt;0,P493+R497,P493)</f>
        <v>#N/A</v>
      </c>
      <c r="R498" s="17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44"/>
      <c r="C499" s="37"/>
      <c r="D499" s="3" t="s">
        <v>16</v>
      </c>
      <c r="E499" s="37"/>
      <c r="F499" s="11" t="s">
        <v>16</v>
      </c>
      <c r="G499" s="1"/>
      <c r="H499" s="44"/>
      <c r="I499" s="37"/>
      <c r="J499" s="3" t="s">
        <v>16</v>
      </c>
      <c r="K499" s="37"/>
      <c r="L499" s="11" t="s">
        <v>16</v>
      </c>
      <c r="M499" s="1"/>
      <c r="N499" s="44"/>
      <c r="O499" s="37"/>
      <c r="P499" s="3" t="s">
        <v>16</v>
      </c>
      <c r="Q499" s="37"/>
      <c r="R499" s="11" t="s">
        <v>16</v>
      </c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8" t="s">
        <v>17</v>
      </c>
      <c r="C500" s="37" t="e">
        <f>((C498^7.45)/((C498^7.45)+(E498^7.45)))</f>
        <v>#N/A</v>
      </c>
      <c r="D500" s="32" t="e">
        <f>-(C493-D493)</f>
        <v>#N/A</v>
      </c>
      <c r="E500" s="37" t="e">
        <f>((E498^7.45)/((E498^7.45)+(C498^7.45)))</f>
        <v>#N/A</v>
      </c>
      <c r="F500" s="47" t="e">
        <f>-(D493-C493)</f>
        <v>#N/A</v>
      </c>
      <c r="G500" s="1"/>
      <c r="H500" s="18" t="s">
        <v>17</v>
      </c>
      <c r="I500" s="37" t="e">
        <f>((I498^7.45)/((I498^7.45)+(K498^7.45)))</f>
        <v>#N/A</v>
      </c>
      <c r="J500" s="32" t="e">
        <f>-(I493-J493)</f>
        <v>#N/A</v>
      </c>
      <c r="K500" s="37" t="e">
        <f>((K498^7.45)/((K498^7.45)+(I498^7.45)))</f>
        <v>#N/A</v>
      </c>
      <c r="L500" s="47" t="e">
        <f>-(J493-I493)</f>
        <v>#N/A</v>
      </c>
      <c r="M500" s="1"/>
      <c r="N500" s="18" t="s">
        <v>17</v>
      </c>
      <c r="O500" s="37" t="e">
        <f>((O498^7.45)/((O498^7.45)+(Q498^7.45)))</f>
        <v>#N/A</v>
      </c>
      <c r="P500" s="32" t="e">
        <f>-(O493-P493)</f>
        <v>#N/A</v>
      </c>
      <c r="Q500" s="37" t="e">
        <f>((Q498^7.45)/((Q498^7.45)+(O498^7.45)))</f>
        <v>#N/A</v>
      </c>
      <c r="R500" s="47" t="e">
        <f>-(P493-O493)</f>
        <v>#N/A</v>
      </c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8"/>
      <c r="C501" s="37"/>
      <c r="D501" s="1"/>
      <c r="E501" s="37"/>
      <c r="F501" s="17"/>
      <c r="G501" s="1"/>
      <c r="H501" s="18"/>
      <c r="I501" s="37"/>
      <c r="J501" s="1"/>
      <c r="K501" s="37"/>
      <c r="L501" s="17"/>
      <c r="M501" s="1"/>
      <c r="N501" s="18"/>
      <c r="O501" s="37"/>
      <c r="P501" s="1"/>
      <c r="Q501" s="37"/>
      <c r="R501" s="17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8" t="s">
        <v>18</v>
      </c>
      <c r="C502" s="37">
        <f>110/(110+100)</f>
        <v>0.52380952380952384</v>
      </c>
      <c r="D502" s="1"/>
      <c r="E502" s="37">
        <f>110/(110+100)</f>
        <v>0.52380952380952384</v>
      </c>
      <c r="F502" s="17"/>
      <c r="G502" s="1"/>
      <c r="H502" s="18" t="s">
        <v>18</v>
      </c>
      <c r="I502" s="37">
        <f>110/(110+100)</f>
        <v>0.52380952380952384</v>
      </c>
      <c r="J502" s="1"/>
      <c r="K502" s="37">
        <f>110/(110+100)</f>
        <v>0.52380952380952384</v>
      </c>
      <c r="L502" s="17"/>
      <c r="M502" s="1"/>
      <c r="N502" s="18" t="s">
        <v>18</v>
      </c>
      <c r="O502" s="37">
        <f>110/(110+100)</f>
        <v>0.52380952380952384</v>
      </c>
      <c r="P502" s="1"/>
      <c r="Q502" s="37">
        <f>110/(110+100)</f>
        <v>0.52380952380952384</v>
      </c>
      <c r="R502" s="17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8"/>
      <c r="C503" s="37"/>
      <c r="D503" s="1"/>
      <c r="E503" s="37"/>
      <c r="F503" s="17"/>
      <c r="G503" s="1"/>
      <c r="H503" s="18"/>
      <c r="I503" s="37"/>
      <c r="J503" s="1"/>
      <c r="K503" s="37"/>
      <c r="L503" s="17"/>
      <c r="M503" s="1"/>
      <c r="N503" s="18"/>
      <c r="O503" s="37"/>
      <c r="P503" s="1"/>
      <c r="Q503" s="37"/>
      <c r="R503" s="17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45" t="s">
        <v>19</v>
      </c>
      <c r="C504" s="48" t="e">
        <f>C500-C502</f>
        <v>#N/A</v>
      </c>
      <c r="D504" s="1"/>
      <c r="E504" s="48" t="e">
        <f>E500-E502</f>
        <v>#N/A</v>
      </c>
      <c r="F504" s="17"/>
      <c r="G504" s="1"/>
      <c r="H504" s="45" t="s">
        <v>19</v>
      </c>
      <c r="I504" s="48" t="e">
        <f>I500-I502</f>
        <v>#N/A</v>
      </c>
      <c r="J504" s="1"/>
      <c r="K504" s="48" t="e">
        <f>K500-K502</f>
        <v>#N/A</v>
      </c>
      <c r="L504" s="17"/>
      <c r="M504" s="1"/>
      <c r="N504" s="45" t="s">
        <v>19</v>
      </c>
      <c r="O504" s="48" t="e">
        <f>O500-O502</f>
        <v>#N/A</v>
      </c>
      <c r="P504" s="1"/>
      <c r="Q504" s="48" t="e">
        <f>Q500-Q502</f>
        <v>#N/A</v>
      </c>
      <c r="R504" s="17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44"/>
      <c r="C505" s="37"/>
      <c r="D505" s="1"/>
      <c r="E505" s="37"/>
      <c r="F505" s="17"/>
      <c r="G505" s="1"/>
      <c r="H505" s="44"/>
      <c r="I505" s="37"/>
      <c r="J505" s="1"/>
      <c r="K505" s="37"/>
      <c r="L505" s="17"/>
      <c r="M505" s="1"/>
      <c r="N505" s="44"/>
      <c r="O505" s="37"/>
      <c r="P505" s="1"/>
      <c r="Q505" s="37"/>
      <c r="R505" s="17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45" t="s">
        <v>20</v>
      </c>
      <c r="C506" s="49" t="e">
        <f>VLOOKUP(C483,'[2]Kelly Sunday'!$C$2:$L$106,9,FALSE)</f>
        <v>#N/A</v>
      </c>
      <c r="D506" s="1"/>
      <c r="E506" s="49" t="e">
        <f>VLOOKUP(D483,'[2]Kelly Sunday'!$E$2:$L$106,8,FALSE)</f>
        <v>#N/A</v>
      </c>
      <c r="F506" s="17"/>
      <c r="G506" s="1"/>
      <c r="H506" s="45" t="s">
        <v>20</v>
      </c>
      <c r="I506" s="49" t="e">
        <f>VLOOKUP(I483,'[2]Kelly Sunday'!$C$2:$L$106,9,FALSE)</f>
        <v>#N/A</v>
      </c>
      <c r="J506" s="1"/>
      <c r="K506" s="49" t="e">
        <f>VLOOKUP(J483,'[2]Kelly Sunday'!$E$2:$L$106,8,FALSE)</f>
        <v>#N/A</v>
      </c>
      <c r="L506" s="17"/>
      <c r="M506" s="1"/>
      <c r="N506" s="45" t="s">
        <v>20</v>
      </c>
      <c r="O506" s="49" t="e">
        <f>VLOOKUP(O483,'[2]Kelly Sunday'!$C$2:$L$106,9,FALSE)</f>
        <v>#N/A</v>
      </c>
      <c r="P506" s="1"/>
      <c r="Q506" s="49" t="e">
        <f>VLOOKUP(P483,'[2]Kelly Sunday'!$E$2:$L$106,8,FALSE)</f>
        <v>#N/A</v>
      </c>
      <c r="R506" s="17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44"/>
      <c r="C507" s="37"/>
      <c r="D507" s="1"/>
      <c r="E507" s="37"/>
      <c r="F507" s="17"/>
      <c r="G507" s="1"/>
      <c r="H507" s="44"/>
      <c r="I507" s="37"/>
      <c r="J507" s="1"/>
      <c r="K507" s="37"/>
      <c r="L507" s="17"/>
      <c r="M507" s="1"/>
      <c r="N507" s="44"/>
      <c r="O507" s="37"/>
      <c r="P507" s="1"/>
      <c r="Q507" s="37"/>
      <c r="R507" s="17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50" t="s">
        <v>21</v>
      </c>
      <c r="C508" s="37"/>
      <c r="D508" s="3" t="s">
        <v>14</v>
      </c>
      <c r="E508" s="37"/>
      <c r="F508" s="17"/>
      <c r="G508" s="1"/>
      <c r="H508" s="50" t="s">
        <v>21</v>
      </c>
      <c r="I508" s="37"/>
      <c r="J508" s="3" t="s">
        <v>14</v>
      </c>
      <c r="K508" s="37"/>
      <c r="L508" s="17"/>
      <c r="M508" s="1"/>
      <c r="N508" s="50" t="s">
        <v>21</v>
      </c>
      <c r="O508" s="37"/>
      <c r="P508" s="3" t="s">
        <v>14</v>
      </c>
      <c r="Q508" s="37"/>
      <c r="R508" s="17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44"/>
      <c r="C509" s="31">
        <f>C483</f>
        <v>0</v>
      </c>
      <c r="D509" s="3">
        <v>138.5</v>
      </c>
      <c r="E509" s="31">
        <f>D483</f>
        <v>0</v>
      </c>
      <c r="F509" s="17" t="s">
        <v>22</v>
      </c>
      <c r="G509" s="1"/>
      <c r="H509" s="44"/>
      <c r="I509" s="31">
        <f>I483</f>
        <v>0</v>
      </c>
      <c r="J509" s="3">
        <v>138.5</v>
      </c>
      <c r="K509" s="31">
        <f>J483</f>
        <v>0</v>
      </c>
      <c r="L509" s="17" t="s">
        <v>22</v>
      </c>
      <c r="M509" s="1"/>
      <c r="N509" s="44"/>
      <c r="O509" s="31">
        <f>O483</f>
        <v>0</v>
      </c>
      <c r="P509" s="3">
        <v>138.5</v>
      </c>
      <c r="Q509" s="31">
        <f>P483</f>
        <v>0</v>
      </c>
      <c r="R509" s="17" t="s">
        <v>22</v>
      </c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45" t="s">
        <v>23</v>
      </c>
      <c r="C510" s="46" t="e">
        <f>C493</f>
        <v>#N/A</v>
      </c>
      <c r="D510" s="1"/>
      <c r="E510" s="46" t="e">
        <f>D493</f>
        <v>#N/A</v>
      </c>
      <c r="F510" s="33" t="e">
        <f>E510+C510</f>
        <v>#N/A</v>
      </c>
      <c r="G510" s="1"/>
      <c r="H510" s="45" t="s">
        <v>23</v>
      </c>
      <c r="I510" s="46" t="e">
        <f>I493</f>
        <v>#N/A</v>
      </c>
      <c r="J510" s="1"/>
      <c r="K510" s="46" t="e">
        <f>J493</f>
        <v>#N/A</v>
      </c>
      <c r="L510" s="33" t="e">
        <f>K510+I510</f>
        <v>#N/A</v>
      </c>
      <c r="M510" s="1"/>
      <c r="N510" s="45" t="s">
        <v>23</v>
      </c>
      <c r="O510" s="46" t="e">
        <f>O493</f>
        <v>#N/A</v>
      </c>
      <c r="P510" s="1"/>
      <c r="Q510" s="46" t="e">
        <f>P493</f>
        <v>#N/A</v>
      </c>
      <c r="R510" s="33" t="e">
        <f>Q510+O510</f>
        <v>#N/A</v>
      </c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44"/>
      <c r="C511" s="46"/>
      <c r="D511" s="1"/>
      <c r="E511" s="46"/>
      <c r="F511" s="33"/>
      <c r="G511" s="1"/>
      <c r="H511" s="44"/>
      <c r="I511" s="46"/>
      <c r="J511" s="1"/>
      <c r="K511" s="46"/>
      <c r="L511" s="33"/>
      <c r="M511" s="1"/>
      <c r="N511" s="44"/>
      <c r="O511" s="46"/>
      <c r="P511" s="1"/>
      <c r="Q511" s="46"/>
      <c r="R511" s="33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44"/>
      <c r="C512" s="51" t="s">
        <v>24</v>
      </c>
      <c r="D512" s="3"/>
      <c r="E512" s="51" t="s">
        <v>25</v>
      </c>
      <c r="F512" s="33"/>
      <c r="G512" s="1"/>
      <c r="H512" s="44"/>
      <c r="I512" s="51" t="s">
        <v>24</v>
      </c>
      <c r="J512" s="3"/>
      <c r="K512" s="51" t="s">
        <v>25</v>
      </c>
      <c r="L512" s="33"/>
      <c r="M512" s="1"/>
      <c r="N512" s="44"/>
      <c r="O512" s="51" t="s">
        <v>24</v>
      </c>
      <c r="P512" s="3"/>
      <c r="Q512" s="51" t="s">
        <v>25</v>
      </c>
      <c r="R512" s="33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45" t="s">
        <v>26</v>
      </c>
      <c r="C513" s="37" t="e">
        <f>(F510^7.45)/((F510^7.45)+(D509^7.45))</f>
        <v>#N/A</v>
      </c>
      <c r="D513" s="1"/>
      <c r="E513" s="52" t="e">
        <f>(D509^7.45)/((D509^7.45)+(F510^7.45))</f>
        <v>#N/A</v>
      </c>
      <c r="F513" s="17"/>
      <c r="G513" s="1"/>
      <c r="H513" s="45" t="s">
        <v>26</v>
      </c>
      <c r="I513" s="37" t="e">
        <f>(L510^7.45)/((L510^7.45)+(J509^7.45))</f>
        <v>#N/A</v>
      </c>
      <c r="J513" s="1"/>
      <c r="K513" s="52" t="e">
        <f>(J509^7.45)/((J509^7.45)+(L510^7.45))</f>
        <v>#N/A</v>
      </c>
      <c r="L513" s="17"/>
      <c r="M513" s="1"/>
      <c r="N513" s="45" t="s">
        <v>26</v>
      </c>
      <c r="O513" s="37" t="e">
        <f>(R510^7.45)/((R510^7.45)+(P509^7.45))</f>
        <v>#N/A</v>
      </c>
      <c r="P513" s="1"/>
      <c r="Q513" s="52" t="e">
        <f>(P509^7.45)/((P509^7.45)+(R510^7.45))</f>
        <v>#N/A</v>
      </c>
      <c r="R513" s="17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44"/>
      <c r="C514" s="37"/>
      <c r="D514" s="37"/>
      <c r="E514" s="37"/>
      <c r="F514" s="17"/>
      <c r="G514" s="1"/>
      <c r="H514" s="44"/>
      <c r="I514" s="37"/>
      <c r="J514" s="37"/>
      <c r="K514" s="37"/>
      <c r="L514" s="17"/>
      <c r="M514" s="1"/>
      <c r="N514" s="44"/>
      <c r="O514" s="37"/>
      <c r="P514" s="37"/>
      <c r="Q514" s="37"/>
      <c r="R514" s="17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8" t="s">
        <v>18</v>
      </c>
      <c r="C515" s="37">
        <f>110/(110+100)</f>
        <v>0.52380952380952384</v>
      </c>
      <c r="D515" s="37"/>
      <c r="E515" s="37">
        <f>110/(110+100)</f>
        <v>0.52380952380952384</v>
      </c>
      <c r="F515" s="17"/>
      <c r="G515" s="1"/>
      <c r="H515" s="18" t="s">
        <v>18</v>
      </c>
      <c r="I515" s="37">
        <f>110/(110+100)</f>
        <v>0.52380952380952384</v>
      </c>
      <c r="J515" s="37"/>
      <c r="K515" s="37">
        <f>110/(110+100)</f>
        <v>0.52380952380952384</v>
      </c>
      <c r="L515" s="17"/>
      <c r="M515" s="1"/>
      <c r="N515" s="18" t="s">
        <v>18</v>
      </c>
      <c r="O515" s="37">
        <f>110/(110+100)</f>
        <v>0.52380952380952384</v>
      </c>
      <c r="P515" s="37"/>
      <c r="Q515" s="37">
        <f>110/(110+100)</f>
        <v>0.52380952380952384</v>
      </c>
      <c r="R515" s="17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44"/>
      <c r="C516" s="37"/>
      <c r="D516" s="37"/>
      <c r="E516" s="37"/>
      <c r="F516" s="17"/>
      <c r="G516" s="1"/>
      <c r="H516" s="44"/>
      <c r="I516" s="37"/>
      <c r="J516" s="37"/>
      <c r="K516" s="37"/>
      <c r="L516" s="17"/>
      <c r="M516" s="1"/>
      <c r="N516" s="44"/>
      <c r="O516" s="37"/>
      <c r="P516" s="37"/>
      <c r="Q516" s="37"/>
      <c r="R516" s="17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45" t="s">
        <v>19</v>
      </c>
      <c r="C517" s="48" t="e">
        <f>C513-C515</f>
        <v>#N/A</v>
      </c>
      <c r="D517" s="1"/>
      <c r="E517" s="48" t="e">
        <f>E513-E515</f>
        <v>#N/A</v>
      </c>
      <c r="F517" s="17"/>
      <c r="G517" s="1"/>
      <c r="H517" s="45" t="s">
        <v>19</v>
      </c>
      <c r="I517" s="48" t="e">
        <f>I513-I515</f>
        <v>#N/A</v>
      </c>
      <c r="J517" s="1"/>
      <c r="K517" s="48" t="e">
        <f>K513-K515</f>
        <v>#N/A</v>
      </c>
      <c r="L517" s="17"/>
      <c r="M517" s="1"/>
      <c r="N517" s="45" t="s">
        <v>19</v>
      </c>
      <c r="O517" s="48" t="e">
        <f>O513-O515</f>
        <v>#N/A</v>
      </c>
      <c r="P517" s="1"/>
      <c r="Q517" s="48" t="e">
        <f>Q513-Q515</f>
        <v>#N/A</v>
      </c>
      <c r="R517" s="17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44"/>
      <c r="C518" s="37"/>
      <c r="D518" s="1"/>
      <c r="E518" s="37"/>
      <c r="F518" s="17"/>
      <c r="G518" s="1"/>
      <c r="H518" s="44"/>
      <c r="I518" s="37"/>
      <c r="J518" s="1"/>
      <c r="K518" s="37"/>
      <c r="L518" s="17"/>
      <c r="M518" s="1"/>
      <c r="N518" s="44"/>
      <c r="O518" s="37"/>
      <c r="P518" s="1"/>
      <c r="Q518" s="37"/>
      <c r="R518" s="17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45" t="s">
        <v>20</v>
      </c>
      <c r="C519" s="49" t="e">
        <f>VLOOKUP(C483,'[2]Kelly Sunday O-U'!$C$2:$L$106,9,FALSE)</f>
        <v>#N/A</v>
      </c>
      <c r="D519" s="1"/>
      <c r="E519" s="49" t="e">
        <f>VLOOKUP(C483,'[2]Kelly Sunday O-U'!$C$2:$L$106,10,FALSE)</f>
        <v>#N/A</v>
      </c>
      <c r="F519" s="17"/>
      <c r="G519" s="1"/>
      <c r="H519" s="45" t="s">
        <v>20</v>
      </c>
      <c r="I519" s="49" t="e">
        <f>VLOOKUP(I483,'[2]Kelly Sunday O-U'!$C$2:$L$106,9,FALSE)</f>
        <v>#N/A</v>
      </c>
      <c r="J519" s="1"/>
      <c r="K519" s="49" t="e">
        <f>VLOOKUP(I483,'[2]Kelly Sunday O-U'!$C$2:$L$106,10,FALSE)</f>
        <v>#N/A</v>
      </c>
      <c r="L519" s="17"/>
      <c r="M519" s="1"/>
      <c r="N519" s="45" t="s">
        <v>20</v>
      </c>
      <c r="O519" s="49" t="e">
        <f>VLOOKUP(O483,'[2]Kelly Sunday O-U'!$C$2:$L$106,9,FALSE)</f>
        <v>#N/A</v>
      </c>
      <c r="P519" s="1"/>
      <c r="Q519" s="49" t="e">
        <f>VLOOKUP(O483,'[2]Kelly Sunday O-U'!$C$2:$L$106,10,FALSE)</f>
        <v>#N/A</v>
      </c>
      <c r="R519" s="17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55"/>
      <c r="C520" s="56"/>
      <c r="D520" s="57"/>
      <c r="E520" s="56"/>
      <c r="F520" s="58"/>
      <c r="G520" s="1"/>
      <c r="H520" s="55"/>
      <c r="I520" s="56"/>
      <c r="J520" s="57"/>
      <c r="K520" s="56"/>
      <c r="L520" s="58"/>
      <c r="M520" s="1"/>
      <c r="N520" s="55"/>
      <c r="O520" s="56"/>
      <c r="P520" s="57"/>
      <c r="Q520" s="56"/>
      <c r="R520" s="58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63"/>
      <c r="C521" s="37"/>
      <c r="D521" s="3"/>
      <c r="E521" s="37"/>
      <c r="F521" s="1"/>
      <c r="G521" s="1"/>
      <c r="H521" s="1"/>
      <c r="I521" s="1"/>
      <c r="J521" s="3"/>
      <c r="K521" s="1"/>
      <c r="L521" s="1"/>
      <c r="M521" s="1"/>
      <c r="N521" s="1"/>
      <c r="O521" s="1"/>
      <c r="P521" s="3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28"/>
      <c r="C522" s="30"/>
      <c r="D522" s="30"/>
      <c r="E522" s="30"/>
      <c r="F522" s="29"/>
      <c r="G522" s="1"/>
      <c r="H522" s="28"/>
      <c r="I522" s="30"/>
      <c r="J522" s="30"/>
      <c r="K522" s="30"/>
      <c r="L522" s="29"/>
      <c r="M522" s="1"/>
      <c r="N522" s="28"/>
      <c r="O522" s="30"/>
      <c r="P522" s="30"/>
      <c r="Q522" s="30"/>
      <c r="R522" s="29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8"/>
      <c r="C523" s="31">
        <f>'NCAA Tournament Bracket'!D27</f>
        <v>0</v>
      </c>
      <c r="D523" s="31">
        <f>'NCAA Tournament Bracket'!D31</f>
        <v>0</v>
      </c>
      <c r="E523" s="1"/>
      <c r="F523" s="17"/>
      <c r="G523" s="1"/>
      <c r="H523" s="18"/>
      <c r="I523" s="31">
        <f>'NCAA Tournament Bracket'!D36</f>
        <v>0</v>
      </c>
      <c r="J523" s="31">
        <f>'NCAA Tournament Bracket'!D40</f>
        <v>0</v>
      </c>
      <c r="K523" s="1"/>
      <c r="L523" s="17"/>
      <c r="M523" s="1"/>
      <c r="N523" s="18"/>
      <c r="O523" s="31">
        <f>'NCAA Tournament Bracket'!D44</f>
        <v>0</v>
      </c>
      <c r="P523" s="31">
        <f>'NCAA Tournament Bracket'!D48</f>
        <v>0</v>
      </c>
      <c r="Q523" s="1"/>
      <c r="R523" s="17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8" t="s">
        <v>6</v>
      </c>
      <c r="C524" s="32" t="e">
        <f>VLOOKUP(C523,[1]Stats!$B$2:$I$363,5,FALSE)-(VLOOKUP(C523,[1]Stats!$B$2:$I$363,8,FALSE)/2)</f>
        <v>#N/A</v>
      </c>
      <c r="D524" s="32" t="e">
        <f>VLOOKUP(D523,[1]Stats!$B$2:$I$363,5,FALSE)-(VLOOKUP(D523,[1]Stats!$B$2:$I$363,8,FALSE)/2)</f>
        <v>#N/A</v>
      </c>
      <c r="E524" s="1"/>
      <c r="F524" s="33"/>
      <c r="G524" s="34"/>
      <c r="H524" s="18" t="s">
        <v>6</v>
      </c>
      <c r="I524" s="32" t="e">
        <f>VLOOKUP(I523,[1]Stats!$B$2:$I$363,5,FALSE)-(VLOOKUP(I523,[1]Stats!$B$2:$I$363,8,FALSE)/2)</f>
        <v>#N/A</v>
      </c>
      <c r="J524" s="32" t="e">
        <f>VLOOKUP(J523,[1]Stats!$B$2:$I$363,5,FALSE)-(VLOOKUP(J523,[1]Stats!$B$2:$I$363,8,FALSE)/2)</f>
        <v>#N/A</v>
      </c>
      <c r="K524" s="1"/>
      <c r="L524" s="33"/>
      <c r="M524" s="1"/>
      <c r="N524" s="18" t="s">
        <v>6</v>
      </c>
      <c r="O524" s="32" t="e">
        <f>VLOOKUP(O523,[1]Stats!$B$2:$I$363,5,FALSE)-(VLOOKUP(O523,[1]Stats!$B$2:$I$363,8,FALSE)/2)</f>
        <v>#N/A</v>
      </c>
      <c r="P524" s="32" t="e">
        <f>VLOOKUP(P523,[1]Stats!$B$2:$I$363,5,FALSE)-(VLOOKUP(P523,[1]Stats!$B$2:$I$363,8,FALSE)/2)</f>
        <v>#N/A</v>
      </c>
      <c r="Q524" s="1"/>
      <c r="R524" s="33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8" t="s">
        <v>7</v>
      </c>
      <c r="C525" s="32" t="e">
        <f>VLOOKUP(C523,[1]Stats!$B$2:$I$363,6,FALSE)-(VLOOKUP(C523,[2]Stats!$B$2:$I$364,8,FALSE)/2)</f>
        <v>#N/A</v>
      </c>
      <c r="D525" s="32" t="e">
        <f>VLOOKUP(D523,[1]Stats!$B$2:$I$363,6,FALSE)-(VLOOKUP(D523,[2]Stats!$B$2:$I$364,8,FALSE)/2)</f>
        <v>#N/A</v>
      </c>
      <c r="E525" s="1"/>
      <c r="F525" s="35"/>
      <c r="G525" s="34"/>
      <c r="H525" s="18" t="s">
        <v>7</v>
      </c>
      <c r="I525" s="32" t="e">
        <f>VLOOKUP(I523,[1]Stats!$B$2:$I$363,6,FALSE)-(VLOOKUP(I523,[2]Stats!$B$2:$I$364,8,FALSE)/2)</f>
        <v>#N/A</v>
      </c>
      <c r="J525" s="32" t="e">
        <f>VLOOKUP(J523,[1]Stats!$B$2:$I$363,6,FALSE)-(VLOOKUP(J523,[2]Stats!$B$2:$I$364,8,FALSE)/2)</f>
        <v>#N/A</v>
      </c>
      <c r="K525" s="1"/>
      <c r="L525" s="35"/>
      <c r="M525" s="1"/>
      <c r="N525" s="18" t="s">
        <v>7</v>
      </c>
      <c r="O525" s="32" t="e">
        <f>VLOOKUP(O523,[1]Stats!$B$2:$I$363,6,FALSE)-(VLOOKUP(O523,[2]Stats!$B$2:$I$364,8,FALSE)/2)</f>
        <v>#N/A</v>
      </c>
      <c r="P525" s="32" t="e">
        <f>VLOOKUP(P523,[1]Stats!$B$2:$I$363,6,FALSE)-(VLOOKUP(P523,[2]Stats!$B$2:$I$364,8,FALSE)/2)</f>
        <v>#N/A</v>
      </c>
      <c r="Q525" s="1"/>
      <c r="R525" s="35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8"/>
      <c r="C526" s="3"/>
      <c r="D526" s="3"/>
      <c r="E526" s="1"/>
      <c r="F526" s="11"/>
      <c r="G526" s="1"/>
      <c r="H526" s="18"/>
      <c r="I526" s="3"/>
      <c r="J526" s="3"/>
      <c r="K526" s="1"/>
      <c r="L526" s="11"/>
      <c r="M526" s="1"/>
      <c r="N526" s="18"/>
      <c r="O526" s="3"/>
      <c r="P526" s="3"/>
      <c r="Q526" s="1"/>
      <c r="R526" s="1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8" t="s">
        <v>8</v>
      </c>
      <c r="C527" s="32" t="e">
        <f>(C524*D525)/[1]Stats!$F$365</f>
        <v>#N/A</v>
      </c>
      <c r="D527" s="32" t="e">
        <f>(D524*C525)/[1]Stats!$F$365</f>
        <v>#N/A</v>
      </c>
      <c r="E527" s="1"/>
      <c r="F527" s="11"/>
      <c r="G527" s="1"/>
      <c r="H527" s="18" t="s">
        <v>8</v>
      </c>
      <c r="I527" s="32" t="e">
        <f>(I524*J525)/[1]Stats!$F$365</f>
        <v>#N/A</v>
      </c>
      <c r="J527" s="32" t="e">
        <f>(J524*I525)/[1]Stats!$F$365</f>
        <v>#N/A</v>
      </c>
      <c r="K527" s="1"/>
      <c r="L527" s="11"/>
      <c r="M527" s="1"/>
      <c r="N527" s="18" t="s">
        <v>8</v>
      </c>
      <c r="O527" s="32" t="e">
        <f>(O524*P525)/[1]Stats!$F$365</f>
        <v>#N/A</v>
      </c>
      <c r="P527" s="32" t="e">
        <f>(P524*O525)/[1]Stats!$F$365</f>
        <v>#N/A</v>
      </c>
      <c r="Q527" s="1"/>
      <c r="R527" s="1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8"/>
      <c r="C528" s="36"/>
      <c r="D528" s="36"/>
      <c r="E528" s="1"/>
      <c r="F528" s="11"/>
      <c r="G528" s="1"/>
      <c r="H528" s="18"/>
      <c r="I528" s="36"/>
      <c r="J528" s="36"/>
      <c r="K528" s="1"/>
      <c r="L528" s="11"/>
      <c r="M528" s="1"/>
      <c r="N528" s="18"/>
      <c r="O528" s="36"/>
      <c r="P528" s="36"/>
      <c r="Q528" s="1"/>
      <c r="R528" s="1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8" t="s">
        <v>9</v>
      </c>
      <c r="C529" s="32" t="e">
        <f>VLOOKUP(C523,[2]Stats!$B$2:$H$364,7,FALSE)</f>
        <v>#N/A</v>
      </c>
      <c r="D529" s="32" t="e">
        <f>VLOOKUP(D523,[2]Stats!$B$2:$H$364,7,FALSE)</f>
        <v>#N/A</v>
      </c>
      <c r="E529" s="37"/>
      <c r="F529" s="38"/>
      <c r="G529" s="1"/>
      <c r="H529" s="18" t="s">
        <v>9</v>
      </c>
      <c r="I529" s="32" t="e">
        <f>VLOOKUP(I523,[2]Stats!$B$2:$H$364,7,FALSE)</f>
        <v>#N/A</v>
      </c>
      <c r="J529" s="32" t="e">
        <f>VLOOKUP(J523,[2]Stats!$B$2:$H$364,7,FALSE)</f>
        <v>#N/A</v>
      </c>
      <c r="K529" s="37"/>
      <c r="L529" s="38"/>
      <c r="M529" s="1"/>
      <c r="N529" s="18" t="s">
        <v>9</v>
      </c>
      <c r="O529" s="32" t="e">
        <f>VLOOKUP(O523,[2]Stats!$B$2:$H$364,7,FALSE)</f>
        <v>#N/A</v>
      </c>
      <c r="P529" s="32" t="e">
        <f>VLOOKUP(P523,[2]Stats!$B$2:$H$364,7,FALSE)</f>
        <v>#N/A</v>
      </c>
      <c r="Q529" s="37"/>
      <c r="R529" s="38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8" t="s">
        <v>10</v>
      </c>
      <c r="C530" s="39" t="e">
        <f>C529/[1]Stats!$H$364</f>
        <v>#N/A</v>
      </c>
      <c r="D530" s="39" t="e">
        <f>D529/[1]Stats!$H$364</f>
        <v>#N/A</v>
      </c>
      <c r="E530" s="37"/>
      <c r="F530" s="38"/>
      <c r="G530" s="1"/>
      <c r="H530" s="18" t="s">
        <v>10</v>
      </c>
      <c r="I530" s="39" t="e">
        <f>I529/[1]Stats!$H$364</f>
        <v>#N/A</v>
      </c>
      <c r="J530" s="39" t="e">
        <f>J529/[1]Stats!$H$364</f>
        <v>#N/A</v>
      </c>
      <c r="K530" s="37"/>
      <c r="L530" s="38"/>
      <c r="M530" s="1"/>
      <c r="N530" s="18" t="s">
        <v>10</v>
      </c>
      <c r="O530" s="39" t="e">
        <f>O529/[1]Stats!$H$364</f>
        <v>#N/A</v>
      </c>
      <c r="P530" s="39" t="e">
        <f>P529/[1]Stats!$H$364</f>
        <v>#N/A</v>
      </c>
      <c r="Q530" s="37"/>
      <c r="R530" s="38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8" t="s">
        <v>11</v>
      </c>
      <c r="C531" s="79" t="e">
        <f>(((C530*D530)*[1]Stats!$H$364))</f>
        <v>#N/A</v>
      </c>
      <c r="D531" s="75"/>
      <c r="E531" s="37"/>
      <c r="F531" s="38"/>
      <c r="G531" s="1"/>
      <c r="H531" s="18" t="s">
        <v>11</v>
      </c>
      <c r="I531" s="79" t="e">
        <f>(((I530*J530)*[1]Stats!$H$364))</f>
        <v>#N/A</v>
      </c>
      <c r="J531" s="75"/>
      <c r="K531" s="37"/>
      <c r="L531" s="38"/>
      <c r="M531" s="1"/>
      <c r="N531" s="18" t="s">
        <v>11</v>
      </c>
      <c r="O531" s="79" t="e">
        <f>(((O530*P530)*[1]Stats!$H$364))</f>
        <v>#N/A</v>
      </c>
      <c r="P531" s="75"/>
      <c r="Q531" s="37"/>
      <c r="R531" s="38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thickBot="1" x14ac:dyDescent="0.25">
      <c r="A532" s="1"/>
      <c r="B532" s="18"/>
      <c r="C532" s="40"/>
      <c r="D532" s="40"/>
      <c r="E532" s="37"/>
      <c r="F532" s="38"/>
      <c r="G532" s="1"/>
      <c r="H532" s="18"/>
      <c r="I532" s="40"/>
      <c r="J532" s="40"/>
      <c r="K532" s="37"/>
      <c r="L532" s="38"/>
      <c r="M532" s="1"/>
      <c r="N532" s="18"/>
      <c r="O532" s="40"/>
      <c r="P532" s="40"/>
      <c r="Q532" s="37"/>
      <c r="R532" s="38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thickBot="1" x14ac:dyDescent="0.25">
      <c r="A533" s="1"/>
      <c r="B533" s="18" t="s">
        <v>12</v>
      </c>
      <c r="C533" s="41" t="e">
        <f>C527*(C531/100)-(C534/2)+(D534/2)</f>
        <v>#N/A</v>
      </c>
      <c r="D533" s="41" t="e">
        <f>D527*(C531/100)-(D534/2)+(C534/2)</f>
        <v>#N/A</v>
      </c>
      <c r="E533" s="1"/>
      <c r="F533" s="17"/>
      <c r="G533" s="1"/>
      <c r="H533" s="18" t="s">
        <v>12</v>
      </c>
      <c r="I533" s="41" t="e">
        <f>I527*(I531/100)-(I534/2)+(J534/2)</f>
        <v>#N/A</v>
      </c>
      <c r="J533" s="41" t="e">
        <f>J527*(I531/100)-(J534/2)+(I534/2)</f>
        <v>#N/A</v>
      </c>
      <c r="K533" s="1"/>
      <c r="L533" s="17"/>
      <c r="M533" s="1"/>
      <c r="N533" s="18" t="s">
        <v>12</v>
      </c>
      <c r="O533" s="41" t="e">
        <f>O527*(O531/100)-(O534/2)+(P534/2)</f>
        <v>#N/A</v>
      </c>
      <c r="P533" s="41" t="e">
        <f>P527*(O531/100)-(P534/2)+(O534/2)</f>
        <v>#N/A</v>
      </c>
      <c r="Q533" s="1"/>
      <c r="R533" s="17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8"/>
      <c r="C534" s="42" t="e">
        <f>VLOOKUP(C523,[1]Sheet14!$C$2:$D$358,2,FALSE)</f>
        <v>#N/A</v>
      </c>
      <c r="D534" s="42" t="e">
        <f>VLOOKUP(D523,[1]Sheet14!$C$2:$D$358,2,FALSE)</f>
        <v>#N/A</v>
      </c>
      <c r="E534" s="1"/>
      <c r="F534" s="17"/>
      <c r="G534" s="1"/>
      <c r="H534" s="18"/>
      <c r="I534" s="42" t="e">
        <f>VLOOKUP(I523,[1]Sheet14!$C$2:$D$358,2,FALSE)</f>
        <v>#N/A</v>
      </c>
      <c r="J534" s="42" t="e">
        <f>VLOOKUP(J523,[1]Sheet14!$C$2:$D$358,2,FALSE)</f>
        <v>#N/A</v>
      </c>
      <c r="K534" s="1"/>
      <c r="L534" s="17"/>
      <c r="M534" s="1"/>
      <c r="N534" s="18"/>
      <c r="O534" s="42" t="e">
        <f>VLOOKUP(O523,[1]Sheet14!$C$2:$D$358,2,FALSE)</f>
        <v>#N/A</v>
      </c>
      <c r="P534" s="42" t="e">
        <f>VLOOKUP(P523,[1]Sheet14!$C$2:$D$358,2,FALSE)</f>
        <v>#N/A</v>
      </c>
      <c r="Q534" s="1"/>
      <c r="R534" s="17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8"/>
      <c r="C535" s="32"/>
      <c r="D535" s="32"/>
      <c r="E535" s="1"/>
      <c r="F535" s="17"/>
      <c r="G535" s="1"/>
      <c r="H535" s="18"/>
      <c r="I535" s="32"/>
      <c r="J535" s="32"/>
      <c r="K535" s="1"/>
      <c r="L535" s="17"/>
      <c r="M535" s="1"/>
      <c r="N535" s="18"/>
      <c r="O535" s="32"/>
      <c r="P535" s="32"/>
      <c r="Q535" s="1"/>
      <c r="R535" s="17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43" t="s">
        <v>13</v>
      </c>
      <c r="C536" s="1"/>
      <c r="D536" s="3" t="s">
        <v>14</v>
      </c>
      <c r="E536" s="3"/>
      <c r="F536" s="11" t="s">
        <v>14</v>
      </c>
      <c r="G536" s="1"/>
      <c r="H536" s="43" t="s">
        <v>13</v>
      </c>
      <c r="I536" s="1"/>
      <c r="J536" s="3" t="s">
        <v>14</v>
      </c>
      <c r="K536" s="3"/>
      <c r="L536" s="11" t="s">
        <v>14</v>
      </c>
      <c r="M536" s="1"/>
      <c r="N536" s="43" t="s">
        <v>13</v>
      </c>
      <c r="O536" s="1"/>
      <c r="P536" s="3" t="s">
        <v>14</v>
      </c>
      <c r="Q536" s="3"/>
      <c r="R536" s="11" t="s">
        <v>14</v>
      </c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44"/>
      <c r="C537" s="31">
        <f>C523</f>
        <v>0</v>
      </c>
      <c r="D537" s="3"/>
      <c r="E537" s="31">
        <f>D523</f>
        <v>0</v>
      </c>
      <c r="F537" s="11"/>
      <c r="G537" s="1"/>
      <c r="H537" s="44"/>
      <c r="I537" s="31">
        <f>I523</f>
        <v>0</v>
      </c>
      <c r="J537" s="3"/>
      <c r="K537" s="31">
        <f>J523</f>
        <v>0</v>
      </c>
      <c r="L537" s="11"/>
      <c r="M537" s="1"/>
      <c r="N537" s="44"/>
      <c r="O537" s="31">
        <f>O523</f>
        <v>0</v>
      </c>
      <c r="P537" s="3"/>
      <c r="Q537" s="31">
        <f>P523</f>
        <v>0</v>
      </c>
      <c r="R537" s="1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45" t="s">
        <v>15</v>
      </c>
      <c r="C538" s="46" t="e">
        <f>IF(D537&gt;0,C533+D537,C533)</f>
        <v>#N/A</v>
      </c>
      <c r="D538" s="1"/>
      <c r="E538" s="46" t="e">
        <f>IF(F537&gt;0,D533+F537,D533)</f>
        <v>#N/A</v>
      </c>
      <c r="F538" s="17"/>
      <c r="G538" s="1"/>
      <c r="H538" s="45" t="s">
        <v>15</v>
      </c>
      <c r="I538" s="46" t="e">
        <f>IF(J537&gt;0,I533+J537,I533)</f>
        <v>#N/A</v>
      </c>
      <c r="J538" s="1"/>
      <c r="K538" s="46" t="e">
        <f>IF(L537&gt;0,J533+L537,J533)</f>
        <v>#N/A</v>
      </c>
      <c r="L538" s="17"/>
      <c r="M538" s="1"/>
      <c r="N538" s="45" t="s">
        <v>15</v>
      </c>
      <c r="O538" s="46" t="e">
        <f>IF(P537&gt;0,O533+P537,O533)</f>
        <v>#N/A</v>
      </c>
      <c r="P538" s="1"/>
      <c r="Q538" s="46" t="e">
        <f>IF(R537&gt;0,P533+R537,P533)</f>
        <v>#N/A</v>
      </c>
      <c r="R538" s="17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44"/>
      <c r="C539" s="37"/>
      <c r="D539" s="3" t="s">
        <v>16</v>
      </c>
      <c r="E539" s="37"/>
      <c r="F539" s="11" t="s">
        <v>16</v>
      </c>
      <c r="G539" s="1"/>
      <c r="H539" s="44"/>
      <c r="I539" s="37"/>
      <c r="J539" s="3" t="s">
        <v>16</v>
      </c>
      <c r="K539" s="37"/>
      <c r="L539" s="11" t="s">
        <v>16</v>
      </c>
      <c r="M539" s="1"/>
      <c r="N539" s="44"/>
      <c r="O539" s="37"/>
      <c r="P539" s="3" t="s">
        <v>16</v>
      </c>
      <c r="Q539" s="37"/>
      <c r="R539" s="11" t="s">
        <v>16</v>
      </c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8" t="s">
        <v>17</v>
      </c>
      <c r="C540" s="37" t="e">
        <f>((C538^7.45)/((C538^7.45)+(E538^7.45)))</f>
        <v>#N/A</v>
      </c>
      <c r="D540" s="32" t="e">
        <f>-(C533-D533)</f>
        <v>#N/A</v>
      </c>
      <c r="E540" s="37" t="e">
        <f>((E538^7.45)/((E538^7.45)+(C538^7.45)))</f>
        <v>#N/A</v>
      </c>
      <c r="F540" s="47" t="e">
        <f>-(D533-C533)</f>
        <v>#N/A</v>
      </c>
      <c r="G540" s="1"/>
      <c r="H540" s="18" t="s">
        <v>17</v>
      </c>
      <c r="I540" s="37" t="e">
        <f>((I538^7.45)/((I538^7.45)+(K538^7.45)))</f>
        <v>#N/A</v>
      </c>
      <c r="J540" s="32" t="e">
        <f>-(I533-J533)</f>
        <v>#N/A</v>
      </c>
      <c r="K540" s="37" t="e">
        <f>((K538^7.45)/((K538^7.45)+(I538^7.45)))</f>
        <v>#N/A</v>
      </c>
      <c r="L540" s="47" t="e">
        <f>-(J533-I533)</f>
        <v>#N/A</v>
      </c>
      <c r="M540" s="1"/>
      <c r="N540" s="18" t="s">
        <v>17</v>
      </c>
      <c r="O540" s="37" t="e">
        <f>((O538^7.45)/((O538^7.45)+(Q538^7.45)))</f>
        <v>#N/A</v>
      </c>
      <c r="P540" s="32" t="e">
        <f>-(O533-P533)</f>
        <v>#N/A</v>
      </c>
      <c r="Q540" s="37" t="e">
        <f>((Q538^7.45)/((Q538^7.45)+(O538^7.45)))</f>
        <v>#N/A</v>
      </c>
      <c r="R540" s="47" t="e">
        <f>-(P533-O533)</f>
        <v>#N/A</v>
      </c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8"/>
      <c r="C541" s="37"/>
      <c r="D541" s="1"/>
      <c r="E541" s="37"/>
      <c r="F541" s="17"/>
      <c r="G541" s="1"/>
      <c r="H541" s="18"/>
      <c r="I541" s="37"/>
      <c r="J541" s="1"/>
      <c r="K541" s="37"/>
      <c r="L541" s="17"/>
      <c r="M541" s="1"/>
      <c r="N541" s="18"/>
      <c r="O541" s="37"/>
      <c r="P541" s="1"/>
      <c r="Q541" s="37"/>
      <c r="R541" s="17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8" t="s">
        <v>18</v>
      </c>
      <c r="C542" s="37">
        <f>110/(110+100)</f>
        <v>0.52380952380952384</v>
      </c>
      <c r="D542" s="1"/>
      <c r="E542" s="37">
        <f>110/(110+100)</f>
        <v>0.52380952380952384</v>
      </c>
      <c r="F542" s="17"/>
      <c r="G542" s="1"/>
      <c r="H542" s="18" t="s">
        <v>18</v>
      </c>
      <c r="I542" s="37">
        <f>110/(110+100)</f>
        <v>0.52380952380952384</v>
      </c>
      <c r="J542" s="1"/>
      <c r="K542" s="37">
        <f>110/(110+100)</f>
        <v>0.52380952380952384</v>
      </c>
      <c r="L542" s="17"/>
      <c r="M542" s="1"/>
      <c r="N542" s="18" t="s">
        <v>18</v>
      </c>
      <c r="O542" s="37">
        <f>110/(110+100)</f>
        <v>0.52380952380952384</v>
      </c>
      <c r="P542" s="1"/>
      <c r="Q542" s="37">
        <f>110/(110+100)</f>
        <v>0.52380952380952384</v>
      </c>
      <c r="R542" s="17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8"/>
      <c r="C543" s="37"/>
      <c r="D543" s="1"/>
      <c r="E543" s="37"/>
      <c r="F543" s="17"/>
      <c r="G543" s="1"/>
      <c r="H543" s="18"/>
      <c r="I543" s="37"/>
      <c r="J543" s="1"/>
      <c r="K543" s="37"/>
      <c r="L543" s="17"/>
      <c r="M543" s="1"/>
      <c r="N543" s="18"/>
      <c r="O543" s="37"/>
      <c r="P543" s="1"/>
      <c r="Q543" s="37"/>
      <c r="R543" s="17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45" t="s">
        <v>19</v>
      </c>
      <c r="C544" s="48" t="e">
        <f>C540-C542</f>
        <v>#N/A</v>
      </c>
      <c r="D544" s="1"/>
      <c r="E544" s="48" t="e">
        <f>E540-E542</f>
        <v>#N/A</v>
      </c>
      <c r="F544" s="17"/>
      <c r="G544" s="1"/>
      <c r="H544" s="45" t="s">
        <v>19</v>
      </c>
      <c r="I544" s="48" t="e">
        <f>I540-I542</f>
        <v>#N/A</v>
      </c>
      <c r="J544" s="1"/>
      <c r="K544" s="48" t="e">
        <f>K540-K542</f>
        <v>#N/A</v>
      </c>
      <c r="L544" s="17"/>
      <c r="M544" s="1"/>
      <c r="N544" s="45" t="s">
        <v>19</v>
      </c>
      <c r="O544" s="48" t="e">
        <f>O540-O542</f>
        <v>#N/A</v>
      </c>
      <c r="P544" s="1"/>
      <c r="Q544" s="48" t="e">
        <f>Q540-Q542</f>
        <v>#N/A</v>
      </c>
      <c r="R544" s="17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44"/>
      <c r="C545" s="37"/>
      <c r="D545" s="1"/>
      <c r="E545" s="37"/>
      <c r="F545" s="17"/>
      <c r="G545" s="1"/>
      <c r="H545" s="44"/>
      <c r="I545" s="37"/>
      <c r="J545" s="1"/>
      <c r="K545" s="37"/>
      <c r="L545" s="17"/>
      <c r="M545" s="1"/>
      <c r="N545" s="44"/>
      <c r="O545" s="37"/>
      <c r="P545" s="1"/>
      <c r="Q545" s="37"/>
      <c r="R545" s="17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45" t="s">
        <v>20</v>
      </c>
      <c r="C546" s="49" t="e">
        <f>VLOOKUP(C523,'[2]Kelly Sunday'!$C$2:$L$106,9,FALSE)</f>
        <v>#N/A</v>
      </c>
      <c r="D546" s="1"/>
      <c r="E546" s="49" t="e">
        <f>VLOOKUP(D523,'[2]Kelly Sunday'!$E$2:$L$106,8,FALSE)</f>
        <v>#N/A</v>
      </c>
      <c r="F546" s="17"/>
      <c r="G546" s="1"/>
      <c r="H546" s="45" t="s">
        <v>20</v>
      </c>
      <c r="I546" s="49" t="e">
        <f>VLOOKUP(I523,'[2]Kelly Sunday'!$C$2:$L$106,9,FALSE)</f>
        <v>#N/A</v>
      </c>
      <c r="J546" s="1"/>
      <c r="K546" s="49" t="e">
        <f>VLOOKUP(J523,'[2]Kelly Sunday'!$E$2:$L$106,8,FALSE)</f>
        <v>#N/A</v>
      </c>
      <c r="L546" s="17"/>
      <c r="M546" s="1"/>
      <c r="N546" s="45" t="s">
        <v>20</v>
      </c>
      <c r="O546" s="49" t="e">
        <f>VLOOKUP(O523,'[2]Kelly Sunday'!$C$2:$L$106,9,FALSE)</f>
        <v>#N/A</v>
      </c>
      <c r="P546" s="1"/>
      <c r="Q546" s="49" t="e">
        <f>VLOOKUP(P523,'[2]Kelly Sunday'!$E$2:$L$106,8,FALSE)</f>
        <v>#N/A</v>
      </c>
      <c r="R546" s="17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44"/>
      <c r="C547" s="37"/>
      <c r="D547" s="1"/>
      <c r="E547" s="37"/>
      <c r="F547" s="17"/>
      <c r="G547" s="1"/>
      <c r="H547" s="44"/>
      <c r="I547" s="37"/>
      <c r="J547" s="1"/>
      <c r="K547" s="37"/>
      <c r="L547" s="17"/>
      <c r="M547" s="1"/>
      <c r="N547" s="44"/>
      <c r="O547" s="37"/>
      <c r="P547" s="1"/>
      <c r="Q547" s="37"/>
      <c r="R547" s="17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50" t="s">
        <v>21</v>
      </c>
      <c r="C548" s="37"/>
      <c r="D548" s="3" t="s">
        <v>14</v>
      </c>
      <c r="E548" s="37"/>
      <c r="F548" s="17"/>
      <c r="G548" s="1"/>
      <c r="H548" s="50" t="s">
        <v>21</v>
      </c>
      <c r="I548" s="37"/>
      <c r="J548" s="3" t="s">
        <v>14</v>
      </c>
      <c r="K548" s="37"/>
      <c r="L548" s="17"/>
      <c r="M548" s="1"/>
      <c r="N548" s="50" t="s">
        <v>21</v>
      </c>
      <c r="O548" s="37"/>
      <c r="P548" s="3" t="s">
        <v>14</v>
      </c>
      <c r="Q548" s="37"/>
      <c r="R548" s="17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44"/>
      <c r="C549" s="31">
        <f>C523</f>
        <v>0</v>
      </c>
      <c r="D549" s="3">
        <v>150.5</v>
      </c>
      <c r="E549" s="31">
        <f>D523</f>
        <v>0</v>
      </c>
      <c r="F549" s="17" t="s">
        <v>22</v>
      </c>
      <c r="G549" s="1"/>
      <c r="H549" s="44"/>
      <c r="I549" s="31">
        <f>I523</f>
        <v>0</v>
      </c>
      <c r="J549" s="3">
        <v>150.5</v>
      </c>
      <c r="K549" s="31">
        <f>J523</f>
        <v>0</v>
      </c>
      <c r="L549" s="17" t="s">
        <v>22</v>
      </c>
      <c r="M549" s="1"/>
      <c r="N549" s="44"/>
      <c r="O549" s="31">
        <f>O523</f>
        <v>0</v>
      </c>
      <c r="P549" s="3">
        <v>150.5</v>
      </c>
      <c r="Q549" s="31">
        <f>P523</f>
        <v>0</v>
      </c>
      <c r="R549" s="17" t="s">
        <v>22</v>
      </c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45" t="s">
        <v>23</v>
      </c>
      <c r="C550" s="46" t="e">
        <f>C533</f>
        <v>#N/A</v>
      </c>
      <c r="D550" s="1"/>
      <c r="E550" s="46" t="e">
        <f>D533</f>
        <v>#N/A</v>
      </c>
      <c r="F550" s="33" t="e">
        <f>E550+C550</f>
        <v>#N/A</v>
      </c>
      <c r="G550" s="1"/>
      <c r="H550" s="45" t="s">
        <v>23</v>
      </c>
      <c r="I550" s="46" t="e">
        <f>I533</f>
        <v>#N/A</v>
      </c>
      <c r="J550" s="1"/>
      <c r="K550" s="46" t="e">
        <f>J533</f>
        <v>#N/A</v>
      </c>
      <c r="L550" s="33" t="e">
        <f>K550+I550</f>
        <v>#N/A</v>
      </c>
      <c r="M550" s="1"/>
      <c r="N550" s="45" t="s">
        <v>23</v>
      </c>
      <c r="O550" s="46" t="e">
        <f>O533</f>
        <v>#N/A</v>
      </c>
      <c r="P550" s="1"/>
      <c r="Q550" s="46" t="e">
        <f>P533</f>
        <v>#N/A</v>
      </c>
      <c r="R550" s="33" t="e">
        <f>Q550+O550</f>
        <v>#N/A</v>
      </c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44"/>
      <c r="C551" s="46"/>
      <c r="D551" s="1"/>
      <c r="E551" s="46"/>
      <c r="F551" s="33"/>
      <c r="G551" s="1"/>
      <c r="H551" s="44"/>
      <c r="I551" s="46"/>
      <c r="J551" s="1"/>
      <c r="K551" s="46"/>
      <c r="L551" s="33"/>
      <c r="M551" s="1"/>
      <c r="N551" s="44"/>
      <c r="O551" s="46"/>
      <c r="P551" s="1"/>
      <c r="Q551" s="46"/>
      <c r="R551" s="33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44"/>
      <c r="C552" s="51" t="s">
        <v>24</v>
      </c>
      <c r="D552" s="3"/>
      <c r="E552" s="51" t="s">
        <v>25</v>
      </c>
      <c r="F552" s="33"/>
      <c r="G552" s="1"/>
      <c r="H552" s="44"/>
      <c r="I552" s="51" t="s">
        <v>24</v>
      </c>
      <c r="J552" s="3"/>
      <c r="K552" s="51" t="s">
        <v>25</v>
      </c>
      <c r="L552" s="33"/>
      <c r="M552" s="1"/>
      <c r="N552" s="44"/>
      <c r="O552" s="51" t="s">
        <v>24</v>
      </c>
      <c r="P552" s="3"/>
      <c r="Q552" s="51" t="s">
        <v>25</v>
      </c>
      <c r="R552" s="33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45" t="s">
        <v>26</v>
      </c>
      <c r="C553" s="37" t="e">
        <f>(F550^7.45)/((F550^7.45)+(D549^7.45))</f>
        <v>#N/A</v>
      </c>
      <c r="D553" s="1"/>
      <c r="E553" s="52" t="e">
        <f>(D549^7.45)/((D549^7.45)+(F550^7.45))</f>
        <v>#N/A</v>
      </c>
      <c r="F553" s="17"/>
      <c r="G553" s="1"/>
      <c r="H553" s="45" t="s">
        <v>26</v>
      </c>
      <c r="I553" s="37" t="e">
        <f>(L550^7.45)/((L550^7.45)+(J549^7.45))</f>
        <v>#N/A</v>
      </c>
      <c r="J553" s="1"/>
      <c r="K553" s="52" t="e">
        <f>(J549^7.45)/((J549^7.45)+(L550^7.45))</f>
        <v>#N/A</v>
      </c>
      <c r="L553" s="17"/>
      <c r="M553" s="1"/>
      <c r="N553" s="45" t="s">
        <v>26</v>
      </c>
      <c r="O553" s="37" t="e">
        <f>(R550^7.45)/((R550^7.45)+(P549^7.45))</f>
        <v>#N/A</v>
      </c>
      <c r="P553" s="1"/>
      <c r="Q553" s="52" t="e">
        <f>(P549^7.45)/((P549^7.45)+(R550^7.45))</f>
        <v>#N/A</v>
      </c>
      <c r="R553" s="17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44"/>
      <c r="C554" s="37"/>
      <c r="D554" s="37"/>
      <c r="E554" s="37"/>
      <c r="F554" s="17"/>
      <c r="G554" s="1"/>
      <c r="H554" s="44"/>
      <c r="I554" s="37"/>
      <c r="J554" s="37"/>
      <c r="K554" s="37"/>
      <c r="L554" s="17"/>
      <c r="M554" s="1"/>
      <c r="N554" s="44"/>
      <c r="O554" s="37"/>
      <c r="P554" s="37"/>
      <c r="Q554" s="37"/>
      <c r="R554" s="17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8" t="s">
        <v>18</v>
      </c>
      <c r="C555" s="37">
        <f>110/(110+100)</f>
        <v>0.52380952380952384</v>
      </c>
      <c r="D555" s="37"/>
      <c r="E555" s="37">
        <f>110/(110+100)</f>
        <v>0.52380952380952384</v>
      </c>
      <c r="F555" s="17"/>
      <c r="G555" s="1"/>
      <c r="H555" s="18" t="s">
        <v>18</v>
      </c>
      <c r="I555" s="37">
        <f>110/(110+100)</f>
        <v>0.52380952380952384</v>
      </c>
      <c r="J555" s="37"/>
      <c r="K555" s="37">
        <f>110/(110+100)</f>
        <v>0.52380952380952384</v>
      </c>
      <c r="L555" s="17"/>
      <c r="M555" s="1"/>
      <c r="N555" s="18" t="s">
        <v>18</v>
      </c>
      <c r="O555" s="37">
        <f>110/(110+100)</f>
        <v>0.52380952380952384</v>
      </c>
      <c r="P555" s="37"/>
      <c r="Q555" s="37">
        <f>110/(110+100)</f>
        <v>0.52380952380952384</v>
      </c>
      <c r="R555" s="17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44"/>
      <c r="C556" s="37"/>
      <c r="D556" s="37"/>
      <c r="E556" s="37"/>
      <c r="F556" s="17"/>
      <c r="G556" s="1"/>
      <c r="H556" s="44"/>
      <c r="I556" s="37"/>
      <c r="J556" s="37"/>
      <c r="K556" s="37"/>
      <c r="L556" s="17"/>
      <c r="M556" s="1"/>
      <c r="N556" s="44"/>
      <c r="O556" s="37"/>
      <c r="P556" s="37"/>
      <c r="Q556" s="37"/>
      <c r="R556" s="17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45" t="s">
        <v>19</v>
      </c>
      <c r="C557" s="48" t="e">
        <f>C553-C555</f>
        <v>#N/A</v>
      </c>
      <c r="D557" s="1"/>
      <c r="E557" s="48" t="e">
        <f>E553-E555</f>
        <v>#N/A</v>
      </c>
      <c r="F557" s="17"/>
      <c r="G557" s="1"/>
      <c r="H557" s="45" t="s">
        <v>19</v>
      </c>
      <c r="I557" s="48" t="e">
        <f>I553-I555</f>
        <v>#N/A</v>
      </c>
      <c r="J557" s="1"/>
      <c r="K557" s="48" t="e">
        <f>K553-K555</f>
        <v>#N/A</v>
      </c>
      <c r="L557" s="17"/>
      <c r="M557" s="1"/>
      <c r="N557" s="45" t="s">
        <v>19</v>
      </c>
      <c r="O557" s="48" t="e">
        <f>O553-O555</f>
        <v>#N/A</v>
      </c>
      <c r="P557" s="1"/>
      <c r="Q557" s="48" t="e">
        <f>Q553-Q555</f>
        <v>#N/A</v>
      </c>
      <c r="R557" s="17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44"/>
      <c r="C558" s="37"/>
      <c r="D558" s="1"/>
      <c r="E558" s="37"/>
      <c r="F558" s="17"/>
      <c r="G558" s="1"/>
      <c r="H558" s="44"/>
      <c r="I558" s="37"/>
      <c r="J558" s="1"/>
      <c r="K558" s="37"/>
      <c r="L558" s="17"/>
      <c r="M558" s="1"/>
      <c r="N558" s="44"/>
      <c r="O558" s="37"/>
      <c r="P558" s="1"/>
      <c r="Q558" s="37"/>
      <c r="R558" s="17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45" t="s">
        <v>20</v>
      </c>
      <c r="C559" s="49" t="e">
        <f>VLOOKUP(C523,'[2]Kelly Sunday O-U'!$C$2:$L$106,9,FALSE)</f>
        <v>#N/A</v>
      </c>
      <c r="D559" s="1"/>
      <c r="E559" s="49" t="e">
        <f>VLOOKUP(C523,'[2]Kelly Sunday O-U'!$C$2:$L$106,10,FALSE)</f>
        <v>#N/A</v>
      </c>
      <c r="F559" s="17"/>
      <c r="G559" s="1"/>
      <c r="H559" s="45" t="s">
        <v>20</v>
      </c>
      <c r="I559" s="49" t="e">
        <f>VLOOKUP(I523,'[2]Kelly Sunday O-U'!$C$2:$L$106,9,FALSE)</f>
        <v>#N/A</v>
      </c>
      <c r="J559" s="1"/>
      <c r="K559" s="49" t="e">
        <f>VLOOKUP(I523,'[2]Kelly Sunday O-U'!$C$2:$L$106,10,FALSE)</f>
        <v>#N/A</v>
      </c>
      <c r="L559" s="17"/>
      <c r="M559" s="1"/>
      <c r="N559" s="45" t="s">
        <v>20</v>
      </c>
      <c r="O559" s="49" t="e">
        <f>VLOOKUP(O523,'[2]Kelly Sunday O-U'!$C$2:$L$106,9,FALSE)</f>
        <v>#N/A</v>
      </c>
      <c r="P559" s="1"/>
      <c r="Q559" s="49" t="e">
        <f>VLOOKUP(O523,'[2]Kelly Sunday O-U'!$C$2:$L$106,10,FALSE)</f>
        <v>#N/A</v>
      </c>
      <c r="R559" s="17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55"/>
      <c r="C560" s="56"/>
      <c r="D560" s="57"/>
      <c r="E560" s="56"/>
      <c r="F560" s="58"/>
      <c r="G560" s="1"/>
      <c r="H560" s="55"/>
      <c r="I560" s="56"/>
      <c r="J560" s="57"/>
      <c r="K560" s="56"/>
      <c r="L560" s="58"/>
      <c r="M560" s="1"/>
      <c r="N560" s="55"/>
      <c r="O560" s="56"/>
      <c r="P560" s="57"/>
      <c r="Q560" s="56"/>
      <c r="R560" s="58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28"/>
      <c r="C562" s="30"/>
      <c r="D562" s="30"/>
      <c r="E562" s="30"/>
      <c r="F562" s="29"/>
      <c r="G562" s="1"/>
      <c r="H562" s="28"/>
      <c r="I562" s="30"/>
      <c r="J562" s="30"/>
      <c r="K562" s="30"/>
      <c r="L562" s="29"/>
      <c r="M562" s="1"/>
      <c r="N562" s="28"/>
      <c r="O562" s="30"/>
      <c r="P562" s="30"/>
      <c r="Q562" s="30"/>
      <c r="R562" s="29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8"/>
      <c r="C563" s="31">
        <f>'NCAA Tournament Bracket'!D52</f>
        <v>0</v>
      </c>
      <c r="D563" s="31">
        <f>'NCAA Tournament Bracket'!D56</f>
        <v>0</v>
      </c>
      <c r="E563" s="1"/>
      <c r="F563" s="17"/>
      <c r="G563" s="1"/>
      <c r="H563" s="18"/>
      <c r="I563" s="31">
        <f>'NCAA Tournament Bracket'!D60</f>
        <v>0</v>
      </c>
      <c r="J563" s="31">
        <f>'NCAA Tournament Bracket'!D64</f>
        <v>0</v>
      </c>
      <c r="K563" s="1"/>
      <c r="L563" s="17"/>
      <c r="M563" s="1"/>
      <c r="N563" s="18"/>
      <c r="O563" s="31">
        <f>'NCAA Tournament Bracket'!R3</f>
        <v>0</v>
      </c>
      <c r="P563" s="31">
        <f>'NCAA Tournament Bracket'!R7</f>
        <v>0</v>
      </c>
      <c r="Q563" s="1"/>
      <c r="R563" s="17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8" t="s">
        <v>6</v>
      </c>
      <c r="C564" s="32" t="e">
        <f>VLOOKUP(C563,[1]Stats!$B$2:$I$363,5,FALSE)-(VLOOKUP(C563,[1]Stats!$B$2:$I$363,8,FALSE)/2)</f>
        <v>#N/A</v>
      </c>
      <c r="D564" s="32" t="e">
        <f>VLOOKUP(D563,[1]Stats!$B$2:$I$363,5,FALSE)-(VLOOKUP(D563,[1]Stats!$B$2:$I$363,8,FALSE)/2)</f>
        <v>#N/A</v>
      </c>
      <c r="E564" s="1"/>
      <c r="F564" s="33"/>
      <c r="G564" s="34"/>
      <c r="H564" s="18" t="s">
        <v>6</v>
      </c>
      <c r="I564" s="32" t="e">
        <f>VLOOKUP(I563,[1]Stats!$B$2:$I$363,5,FALSE)-(VLOOKUP(I563,[1]Stats!$B$2:$I$363,8,FALSE)/2)</f>
        <v>#N/A</v>
      </c>
      <c r="J564" s="32" t="e">
        <f>VLOOKUP(J563,[1]Stats!$B$2:$I$363,5,FALSE)-(VLOOKUP(J563,[1]Stats!$B$2:$I$363,8,FALSE)/2)</f>
        <v>#N/A</v>
      </c>
      <c r="K564" s="1"/>
      <c r="L564" s="33"/>
      <c r="M564" s="1"/>
      <c r="N564" s="18" t="s">
        <v>6</v>
      </c>
      <c r="O564" s="32" t="e">
        <f>VLOOKUP(O563,[1]Stats!$B$2:$I$363,5,FALSE)-(VLOOKUP(O563,[1]Stats!$B$2:$I$363,8,FALSE)/2)</f>
        <v>#N/A</v>
      </c>
      <c r="P564" s="32" t="e">
        <f>VLOOKUP(P563,[1]Stats!$B$2:$I$363,5,FALSE)-(VLOOKUP(P563,[1]Stats!$B$2:$I$363,8,FALSE)/2)</f>
        <v>#N/A</v>
      </c>
      <c r="Q564" s="1"/>
      <c r="R564" s="33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8" t="s">
        <v>7</v>
      </c>
      <c r="C565" s="32" t="e">
        <f>VLOOKUP(C563,[1]Stats!$B$2:$I$363,6,FALSE)-(VLOOKUP(C563,[2]Stats!$B$2:$I$364,8,FALSE)/2)</f>
        <v>#N/A</v>
      </c>
      <c r="D565" s="32" t="e">
        <f>VLOOKUP(D563,[1]Stats!$B$2:$I$363,6,FALSE)-(VLOOKUP(D563,[2]Stats!$B$2:$I$364,8,FALSE)/2)</f>
        <v>#N/A</v>
      </c>
      <c r="E565" s="1"/>
      <c r="F565" s="35"/>
      <c r="G565" s="34"/>
      <c r="H565" s="18" t="s">
        <v>7</v>
      </c>
      <c r="I565" s="32" t="e">
        <f>VLOOKUP(I563,[1]Stats!$B$2:$I$363,6,FALSE)-(VLOOKUP(I563,[2]Stats!$B$2:$I$364,8,FALSE)/2)</f>
        <v>#N/A</v>
      </c>
      <c r="J565" s="32" t="e">
        <f>VLOOKUP(J563,[1]Stats!$B$2:$I$363,6,FALSE)-(VLOOKUP(J563,[2]Stats!$B$2:$I$364,8,FALSE)/2)</f>
        <v>#N/A</v>
      </c>
      <c r="K565" s="1"/>
      <c r="L565" s="35"/>
      <c r="M565" s="1"/>
      <c r="N565" s="18" t="s">
        <v>7</v>
      </c>
      <c r="O565" s="32" t="e">
        <f>VLOOKUP(O563,[1]Stats!$B$2:$I$363,6,FALSE)-(VLOOKUP(O563,[2]Stats!$B$2:$I$364,8,FALSE)/2)</f>
        <v>#N/A</v>
      </c>
      <c r="P565" s="32" t="e">
        <f>VLOOKUP(P563,[1]Stats!$B$2:$I$363,6,FALSE)-(VLOOKUP(P563,[2]Stats!$B$2:$I$364,8,FALSE)/2)</f>
        <v>#N/A</v>
      </c>
      <c r="Q565" s="1"/>
      <c r="R565" s="35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8"/>
      <c r="C566" s="3"/>
      <c r="D566" s="3"/>
      <c r="E566" s="1"/>
      <c r="F566" s="11"/>
      <c r="G566" s="1"/>
      <c r="H566" s="18"/>
      <c r="I566" s="3"/>
      <c r="J566" s="3"/>
      <c r="K566" s="1"/>
      <c r="L566" s="11"/>
      <c r="M566" s="1"/>
      <c r="N566" s="18"/>
      <c r="O566" s="3"/>
      <c r="P566" s="3"/>
      <c r="Q566" s="1"/>
      <c r="R566" s="1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8" t="s">
        <v>8</v>
      </c>
      <c r="C567" s="32" t="e">
        <f>(C564*D565)/[1]Stats!$F$365</f>
        <v>#N/A</v>
      </c>
      <c r="D567" s="32" t="e">
        <f>(D564*C565)/[1]Stats!$F$365</f>
        <v>#N/A</v>
      </c>
      <c r="E567" s="1"/>
      <c r="F567" s="11"/>
      <c r="G567" s="1"/>
      <c r="H567" s="18" t="s">
        <v>8</v>
      </c>
      <c r="I567" s="32" t="e">
        <f>(I564*J565)/[1]Stats!$F$365</f>
        <v>#N/A</v>
      </c>
      <c r="J567" s="32" t="e">
        <f>(J564*I565)/[1]Stats!$F$365</f>
        <v>#N/A</v>
      </c>
      <c r="K567" s="1"/>
      <c r="L567" s="11"/>
      <c r="M567" s="1"/>
      <c r="N567" s="18" t="s">
        <v>8</v>
      </c>
      <c r="O567" s="32" t="e">
        <f>(O564*P565)/[1]Stats!$F$365</f>
        <v>#N/A</v>
      </c>
      <c r="P567" s="32" t="e">
        <f>(P564*O565)/[1]Stats!$F$365</f>
        <v>#N/A</v>
      </c>
      <c r="Q567" s="1"/>
      <c r="R567" s="1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8"/>
      <c r="C568" s="36"/>
      <c r="D568" s="36"/>
      <c r="E568" s="1"/>
      <c r="F568" s="11"/>
      <c r="G568" s="1"/>
      <c r="H568" s="18"/>
      <c r="I568" s="36"/>
      <c r="J568" s="36"/>
      <c r="K568" s="1"/>
      <c r="L568" s="11"/>
      <c r="M568" s="1"/>
      <c r="N568" s="18"/>
      <c r="O568" s="36"/>
      <c r="P568" s="36"/>
      <c r="Q568" s="1"/>
      <c r="R568" s="1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8" t="s">
        <v>9</v>
      </c>
      <c r="C569" s="32" t="e">
        <f>VLOOKUP(C563,[2]Stats!$B$2:$H$364,7,FALSE)</f>
        <v>#N/A</v>
      </c>
      <c r="D569" s="32" t="e">
        <f>VLOOKUP(D563,[2]Stats!$B$2:$H$364,7,FALSE)</f>
        <v>#N/A</v>
      </c>
      <c r="E569" s="37"/>
      <c r="F569" s="38"/>
      <c r="G569" s="1"/>
      <c r="H569" s="18" t="s">
        <v>9</v>
      </c>
      <c r="I569" s="32" t="e">
        <f>VLOOKUP(I563,[2]Stats!$B$2:$H$364,7,FALSE)</f>
        <v>#N/A</v>
      </c>
      <c r="J569" s="32" t="e">
        <f>VLOOKUP(J563,[2]Stats!$B$2:$H$364,7,FALSE)</f>
        <v>#N/A</v>
      </c>
      <c r="K569" s="37"/>
      <c r="L569" s="38"/>
      <c r="M569" s="1"/>
      <c r="N569" s="18" t="s">
        <v>9</v>
      </c>
      <c r="O569" s="32" t="e">
        <f>VLOOKUP(O563,[2]Stats!$B$2:$H$364,7,FALSE)</f>
        <v>#N/A</v>
      </c>
      <c r="P569" s="32" t="e">
        <f>VLOOKUP(P563,[2]Stats!$B$2:$H$364,7,FALSE)</f>
        <v>#N/A</v>
      </c>
      <c r="Q569" s="37"/>
      <c r="R569" s="38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8" t="s">
        <v>10</v>
      </c>
      <c r="C570" s="39" t="e">
        <f>C569/[1]Stats!$H$364</f>
        <v>#N/A</v>
      </c>
      <c r="D570" s="39" t="e">
        <f>D569/[1]Stats!$H$364</f>
        <v>#N/A</v>
      </c>
      <c r="E570" s="37"/>
      <c r="F570" s="38"/>
      <c r="G570" s="1"/>
      <c r="H570" s="18" t="s">
        <v>10</v>
      </c>
      <c r="I570" s="39" t="e">
        <f>I569/[1]Stats!$H$364</f>
        <v>#N/A</v>
      </c>
      <c r="J570" s="39" t="e">
        <f>J569/[1]Stats!$H$364</f>
        <v>#N/A</v>
      </c>
      <c r="K570" s="37"/>
      <c r="L570" s="38"/>
      <c r="M570" s="1"/>
      <c r="N570" s="18" t="s">
        <v>10</v>
      </c>
      <c r="O570" s="39" t="e">
        <f>O569/[1]Stats!$H$364</f>
        <v>#N/A</v>
      </c>
      <c r="P570" s="39" t="e">
        <f>P569/[1]Stats!$H$364</f>
        <v>#N/A</v>
      </c>
      <c r="Q570" s="37"/>
      <c r="R570" s="38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8" t="s">
        <v>11</v>
      </c>
      <c r="C571" s="79" t="e">
        <f>(((C570*D570)*[1]Stats!$H$364))</f>
        <v>#N/A</v>
      </c>
      <c r="D571" s="75"/>
      <c r="E571" s="37"/>
      <c r="F571" s="38"/>
      <c r="G571" s="1"/>
      <c r="H571" s="18" t="s">
        <v>11</v>
      </c>
      <c r="I571" s="79" t="e">
        <f>(((I570*J570)*[1]Stats!$H$364))</f>
        <v>#N/A</v>
      </c>
      <c r="J571" s="75"/>
      <c r="K571" s="37"/>
      <c r="L571" s="38"/>
      <c r="M571" s="1"/>
      <c r="N571" s="18" t="s">
        <v>11</v>
      </c>
      <c r="O571" s="79" t="e">
        <f>(((O570*P570)*[1]Stats!$H$364))</f>
        <v>#N/A</v>
      </c>
      <c r="P571" s="75"/>
      <c r="Q571" s="37"/>
      <c r="R571" s="38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thickBot="1" x14ac:dyDescent="0.25">
      <c r="A572" s="1"/>
      <c r="B572" s="18"/>
      <c r="C572" s="40"/>
      <c r="D572" s="40"/>
      <c r="E572" s="37"/>
      <c r="F572" s="38"/>
      <c r="G572" s="1"/>
      <c r="H572" s="18"/>
      <c r="I572" s="40"/>
      <c r="J572" s="40"/>
      <c r="K572" s="37"/>
      <c r="L572" s="38"/>
      <c r="M572" s="1"/>
      <c r="N572" s="18"/>
      <c r="O572" s="40"/>
      <c r="P572" s="40"/>
      <c r="Q572" s="37"/>
      <c r="R572" s="38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thickBot="1" x14ac:dyDescent="0.25">
      <c r="A573" s="1"/>
      <c r="B573" s="18" t="s">
        <v>12</v>
      </c>
      <c r="C573" s="41" t="e">
        <f>C567*(C571/100)-(C574/2)+(D574/2)</f>
        <v>#N/A</v>
      </c>
      <c r="D573" s="41" t="e">
        <f>D567*(C571/100)-(D574/2)+(C574/2)</f>
        <v>#N/A</v>
      </c>
      <c r="E573" s="1"/>
      <c r="F573" s="17"/>
      <c r="G573" s="1"/>
      <c r="H573" s="18" t="s">
        <v>12</v>
      </c>
      <c r="I573" s="41" t="e">
        <f>I567*(I571/100)-(I574/2)+(J574/2)</f>
        <v>#N/A</v>
      </c>
      <c r="J573" s="41" t="e">
        <f>J567*(I571/100)-(J574/2)+(I574/2)</f>
        <v>#N/A</v>
      </c>
      <c r="K573" s="1"/>
      <c r="L573" s="17"/>
      <c r="M573" s="1"/>
      <c r="N573" s="18" t="s">
        <v>12</v>
      </c>
      <c r="O573" s="41" t="e">
        <f>O567*(O571/100)-(O574/2)+(P574/2)</f>
        <v>#N/A</v>
      </c>
      <c r="P573" s="41" t="e">
        <f>P567*(O571/100)-(P574/2)+(O574/2)</f>
        <v>#N/A</v>
      </c>
      <c r="Q573" s="1"/>
      <c r="R573" s="17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8"/>
      <c r="C574" s="42" t="e">
        <f>VLOOKUP(C563,[1]Sheet14!$C$2:$D$358,2,FALSE)</f>
        <v>#N/A</v>
      </c>
      <c r="D574" s="42" t="e">
        <f>VLOOKUP(D563,[1]Sheet14!$C$2:$D$358,2,FALSE)</f>
        <v>#N/A</v>
      </c>
      <c r="E574" s="1"/>
      <c r="F574" s="17"/>
      <c r="G574" s="1"/>
      <c r="H574" s="18"/>
      <c r="I574" s="42" t="e">
        <f>VLOOKUP(I563,[1]Sheet14!$C$2:$D$358,2,FALSE)</f>
        <v>#N/A</v>
      </c>
      <c r="J574" s="42" t="e">
        <f>VLOOKUP(J563,[1]Sheet14!$C$2:$D$358,2,FALSE)</f>
        <v>#N/A</v>
      </c>
      <c r="K574" s="1"/>
      <c r="L574" s="17"/>
      <c r="M574" s="1"/>
      <c r="N574" s="18"/>
      <c r="O574" s="42" t="e">
        <f>VLOOKUP(O563,[1]Sheet14!$C$2:$D$358,2,FALSE)</f>
        <v>#N/A</v>
      </c>
      <c r="P574" s="42" t="e">
        <f>VLOOKUP(P563,[1]Sheet14!$C$2:$D$358,2,FALSE)</f>
        <v>#N/A</v>
      </c>
      <c r="Q574" s="1"/>
      <c r="R574" s="17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8"/>
      <c r="C575" s="32"/>
      <c r="D575" s="32"/>
      <c r="E575" s="1"/>
      <c r="F575" s="17"/>
      <c r="G575" s="1"/>
      <c r="H575" s="18"/>
      <c r="I575" s="32"/>
      <c r="J575" s="32"/>
      <c r="K575" s="1"/>
      <c r="L575" s="17"/>
      <c r="M575" s="1"/>
      <c r="N575" s="18"/>
      <c r="O575" s="32"/>
      <c r="P575" s="32"/>
      <c r="Q575" s="1"/>
      <c r="R575" s="17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43" t="s">
        <v>13</v>
      </c>
      <c r="C576" s="1"/>
      <c r="D576" s="3" t="s">
        <v>14</v>
      </c>
      <c r="E576" s="3"/>
      <c r="F576" s="11" t="s">
        <v>14</v>
      </c>
      <c r="G576" s="1"/>
      <c r="H576" s="43" t="s">
        <v>13</v>
      </c>
      <c r="I576" s="1"/>
      <c r="J576" s="3" t="s">
        <v>14</v>
      </c>
      <c r="K576" s="3"/>
      <c r="L576" s="11" t="s">
        <v>14</v>
      </c>
      <c r="M576" s="1"/>
      <c r="N576" s="43" t="s">
        <v>13</v>
      </c>
      <c r="O576" s="1"/>
      <c r="P576" s="3" t="s">
        <v>14</v>
      </c>
      <c r="Q576" s="3"/>
      <c r="R576" s="11" t="s">
        <v>14</v>
      </c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44"/>
      <c r="C577" s="31">
        <f>C563</f>
        <v>0</v>
      </c>
      <c r="D577" s="3"/>
      <c r="E577" s="31">
        <f>D563</f>
        <v>0</v>
      </c>
      <c r="F577" s="11"/>
      <c r="G577" s="1"/>
      <c r="H577" s="44"/>
      <c r="I577" s="31">
        <f>I563</f>
        <v>0</v>
      </c>
      <c r="J577" s="3"/>
      <c r="K577" s="31">
        <f>J563</f>
        <v>0</v>
      </c>
      <c r="L577" s="11"/>
      <c r="M577" s="1"/>
      <c r="N577" s="44"/>
      <c r="O577" s="31">
        <f>O563</f>
        <v>0</v>
      </c>
      <c r="P577" s="3"/>
      <c r="Q577" s="31">
        <f>P563</f>
        <v>0</v>
      </c>
      <c r="R577" s="1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45" t="s">
        <v>15</v>
      </c>
      <c r="C578" s="46" t="e">
        <f>IF(D577&gt;0,C573+D577,C573)</f>
        <v>#N/A</v>
      </c>
      <c r="D578" s="1"/>
      <c r="E578" s="46" t="e">
        <f>IF(F577&gt;0,D573+F577,D573)</f>
        <v>#N/A</v>
      </c>
      <c r="F578" s="17"/>
      <c r="G578" s="1"/>
      <c r="H578" s="45" t="s">
        <v>15</v>
      </c>
      <c r="I578" s="46" t="e">
        <f>IF(J577&gt;0,I573+J577,I573)</f>
        <v>#N/A</v>
      </c>
      <c r="J578" s="1"/>
      <c r="K578" s="46" t="e">
        <f>IF(L577&gt;0,J573+L577,J573)</f>
        <v>#N/A</v>
      </c>
      <c r="L578" s="17"/>
      <c r="M578" s="1"/>
      <c r="N578" s="45" t="s">
        <v>15</v>
      </c>
      <c r="O578" s="46" t="e">
        <f>IF(P577&gt;0,O573+P577,O573)</f>
        <v>#N/A</v>
      </c>
      <c r="P578" s="1"/>
      <c r="Q578" s="46" t="e">
        <f>IF(R577&gt;0,P573+R577,P573)</f>
        <v>#N/A</v>
      </c>
      <c r="R578" s="17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44"/>
      <c r="C579" s="37"/>
      <c r="D579" s="3" t="s">
        <v>16</v>
      </c>
      <c r="E579" s="37"/>
      <c r="F579" s="11" t="s">
        <v>16</v>
      </c>
      <c r="G579" s="1"/>
      <c r="H579" s="44"/>
      <c r="I579" s="37"/>
      <c r="J579" s="3" t="s">
        <v>16</v>
      </c>
      <c r="K579" s="37"/>
      <c r="L579" s="11" t="s">
        <v>16</v>
      </c>
      <c r="M579" s="1"/>
      <c r="N579" s="44"/>
      <c r="O579" s="37"/>
      <c r="P579" s="3" t="s">
        <v>16</v>
      </c>
      <c r="Q579" s="37"/>
      <c r="R579" s="11" t="s">
        <v>16</v>
      </c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8" t="s">
        <v>17</v>
      </c>
      <c r="C580" s="37" t="e">
        <f>((C578^7.45)/((C578^7.45)+(E578^7.45)))</f>
        <v>#N/A</v>
      </c>
      <c r="D580" s="32" t="e">
        <f>-(C573-D573)</f>
        <v>#N/A</v>
      </c>
      <c r="E580" s="37" t="e">
        <f>((E578^7.45)/((E578^7.45)+(C578^7.45)))</f>
        <v>#N/A</v>
      </c>
      <c r="F580" s="47" t="e">
        <f>-(D573-C573)</f>
        <v>#N/A</v>
      </c>
      <c r="G580" s="1"/>
      <c r="H580" s="18" t="s">
        <v>17</v>
      </c>
      <c r="I580" s="37" t="e">
        <f>((I578^7.45)/((I578^7.45)+(K578^7.45)))</f>
        <v>#N/A</v>
      </c>
      <c r="J580" s="32" t="e">
        <f>-(I573-J573)</f>
        <v>#N/A</v>
      </c>
      <c r="K580" s="37" t="e">
        <f>((K578^7.45)/((K578^7.45)+(I578^7.45)))</f>
        <v>#N/A</v>
      </c>
      <c r="L580" s="47" t="e">
        <f>-(J573-I573)</f>
        <v>#N/A</v>
      </c>
      <c r="M580" s="1"/>
      <c r="N580" s="18" t="s">
        <v>17</v>
      </c>
      <c r="O580" s="37" t="e">
        <f>((O578^7.45)/((O578^7.45)+(Q578^7.45)))</f>
        <v>#N/A</v>
      </c>
      <c r="P580" s="32" t="e">
        <f>-(O573-P573)</f>
        <v>#N/A</v>
      </c>
      <c r="Q580" s="37" t="e">
        <f>((Q578^7.45)/((Q578^7.45)+(O578^7.45)))</f>
        <v>#N/A</v>
      </c>
      <c r="R580" s="47" t="e">
        <f>-(P573-O573)</f>
        <v>#N/A</v>
      </c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8"/>
      <c r="C581" s="37"/>
      <c r="D581" s="1"/>
      <c r="E581" s="37"/>
      <c r="F581" s="17"/>
      <c r="G581" s="1"/>
      <c r="H581" s="18"/>
      <c r="I581" s="37"/>
      <c r="J581" s="1"/>
      <c r="K581" s="37"/>
      <c r="L581" s="17"/>
      <c r="M581" s="1"/>
      <c r="N581" s="18"/>
      <c r="O581" s="37"/>
      <c r="P581" s="1"/>
      <c r="Q581" s="37"/>
      <c r="R581" s="17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8" t="s">
        <v>18</v>
      </c>
      <c r="C582" s="37">
        <f>110/(110+100)</f>
        <v>0.52380952380952384</v>
      </c>
      <c r="D582" s="1"/>
      <c r="E582" s="37">
        <f>110/(110+100)</f>
        <v>0.52380952380952384</v>
      </c>
      <c r="F582" s="17"/>
      <c r="G582" s="1"/>
      <c r="H582" s="18" t="s">
        <v>18</v>
      </c>
      <c r="I582" s="37">
        <f>110/(110+100)</f>
        <v>0.52380952380952384</v>
      </c>
      <c r="J582" s="1"/>
      <c r="K582" s="37">
        <f>110/(110+100)</f>
        <v>0.52380952380952384</v>
      </c>
      <c r="L582" s="17"/>
      <c r="M582" s="1"/>
      <c r="N582" s="18" t="s">
        <v>18</v>
      </c>
      <c r="O582" s="37">
        <f>110/(110+100)</f>
        <v>0.52380952380952384</v>
      </c>
      <c r="P582" s="1"/>
      <c r="Q582" s="37">
        <f>110/(110+100)</f>
        <v>0.52380952380952384</v>
      </c>
      <c r="R582" s="17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8"/>
      <c r="C583" s="37"/>
      <c r="D583" s="1"/>
      <c r="E583" s="37"/>
      <c r="F583" s="17"/>
      <c r="G583" s="1"/>
      <c r="H583" s="18"/>
      <c r="I583" s="37"/>
      <c r="J583" s="1"/>
      <c r="K583" s="37"/>
      <c r="L583" s="17"/>
      <c r="M583" s="1"/>
      <c r="N583" s="18"/>
      <c r="O583" s="37"/>
      <c r="P583" s="1"/>
      <c r="Q583" s="37"/>
      <c r="R583" s="17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45" t="s">
        <v>19</v>
      </c>
      <c r="C584" s="48" t="e">
        <f>C580-C582</f>
        <v>#N/A</v>
      </c>
      <c r="D584" s="1"/>
      <c r="E584" s="48" t="e">
        <f>E580-E582</f>
        <v>#N/A</v>
      </c>
      <c r="F584" s="17"/>
      <c r="G584" s="1"/>
      <c r="H584" s="45" t="s">
        <v>19</v>
      </c>
      <c r="I584" s="48" t="e">
        <f>I580-I582</f>
        <v>#N/A</v>
      </c>
      <c r="J584" s="1"/>
      <c r="K584" s="48" t="e">
        <f>K580-K582</f>
        <v>#N/A</v>
      </c>
      <c r="L584" s="17"/>
      <c r="M584" s="1"/>
      <c r="N584" s="45" t="s">
        <v>19</v>
      </c>
      <c r="O584" s="48" t="e">
        <f>O580-O582</f>
        <v>#N/A</v>
      </c>
      <c r="P584" s="1"/>
      <c r="Q584" s="48" t="e">
        <f>Q580-Q582</f>
        <v>#N/A</v>
      </c>
      <c r="R584" s="17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44"/>
      <c r="C585" s="37"/>
      <c r="D585" s="1"/>
      <c r="E585" s="37"/>
      <c r="F585" s="17"/>
      <c r="G585" s="1"/>
      <c r="H585" s="44"/>
      <c r="I585" s="37"/>
      <c r="J585" s="1"/>
      <c r="K585" s="37"/>
      <c r="L585" s="17"/>
      <c r="M585" s="1"/>
      <c r="N585" s="44"/>
      <c r="O585" s="37"/>
      <c r="P585" s="1"/>
      <c r="Q585" s="37"/>
      <c r="R585" s="17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45" t="s">
        <v>20</v>
      </c>
      <c r="C586" s="49" t="e">
        <f>VLOOKUP(C563,'[2]Kelly Sunday'!$C$2:$L$106,9,FALSE)</f>
        <v>#N/A</v>
      </c>
      <c r="D586" s="53" t="e">
        <f>C586/1.5</f>
        <v>#N/A</v>
      </c>
      <c r="E586" s="49" t="e">
        <f>VLOOKUP(D563,'[2]Kelly Sunday'!$E$2:$L$106,8,FALSE)</f>
        <v>#N/A</v>
      </c>
      <c r="F586" s="17"/>
      <c r="G586" s="1"/>
      <c r="H586" s="45" t="s">
        <v>20</v>
      </c>
      <c r="I586" s="49" t="e">
        <f>VLOOKUP(I563,'[2]Kelly Sunday'!$C$2:$L$106,9,FALSE)</f>
        <v>#N/A</v>
      </c>
      <c r="J586" s="53" t="e">
        <f>I586/1.5</f>
        <v>#N/A</v>
      </c>
      <c r="K586" s="49" t="e">
        <f>VLOOKUP(J563,'[2]Kelly Sunday'!$E$2:$L$106,8,FALSE)</f>
        <v>#N/A</v>
      </c>
      <c r="L586" s="17"/>
      <c r="M586" s="1"/>
      <c r="N586" s="45" t="s">
        <v>20</v>
      </c>
      <c r="O586" s="49" t="e">
        <f>VLOOKUP(O563,'[2]Kelly Sunday'!$C$2:$L$106,9,FALSE)</f>
        <v>#N/A</v>
      </c>
      <c r="P586" s="53" t="e">
        <f>O586/1.5</f>
        <v>#N/A</v>
      </c>
      <c r="Q586" s="49" t="e">
        <f>VLOOKUP(P563,'[2]Kelly Sunday'!$E$2:$L$106,8,FALSE)</f>
        <v>#N/A</v>
      </c>
      <c r="R586" s="17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44"/>
      <c r="C587" s="37"/>
      <c r="D587" s="1"/>
      <c r="E587" s="37"/>
      <c r="F587" s="17"/>
      <c r="G587" s="1"/>
      <c r="H587" s="44"/>
      <c r="I587" s="37"/>
      <c r="J587" s="1"/>
      <c r="K587" s="37"/>
      <c r="L587" s="17"/>
      <c r="M587" s="1"/>
      <c r="N587" s="44"/>
      <c r="O587" s="37"/>
      <c r="P587" s="1"/>
      <c r="Q587" s="37"/>
      <c r="R587" s="17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50" t="s">
        <v>21</v>
      </c>
      <c r="C588" s="37"/>
      <c r="D588" s="3" t="s">
        <v>14</v>
      </c>
      <c r="E588" s="37"/>
      <c r="F588" s="17"/>
      <c r="G588" s="1"/>
      <c r="H588" s="50" t="s">
        <v>21</v>
      </c>
      <c r="I588" s="37"/>
      <c r="J588" s="3" t="s">
        <v>14</v>
      </c>
      <c r="K588" s="37"/>
      <c r="L588" s="17"/>
      <c r="M588" s="1"/>
      <c r="N588" s="50" t="s">
        <v>21</v>
      </c>
      <c r="O588" s="37"/>
      <c r="P588" s="3" t="s">
        <v>14</v>
      </c>
      <c r="Q588" s="37"/>
      <c r="R588" s="17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44"/>
      <c r="C589" s="31">
        <f>C563</f>
        <v>0</v>
      </c>
      <c r="D589" s="3">
        <v>147</v>
      </c>
      <c r="E589" s="31">
        <f>D563</f>
        <v>0</v>
      </c>
      <c r="F589" s="17" t="s">
        <v>22</v>
      </c>
      <c r="G589" s="1"/>
      <c r="H589" s="44"/>
      <c r="I589" s="31">
        <f>I563</f>
        <v>0</v>
      </c>
      <c r="J589" s="3">
        <v>147</v>
      </c>
      <c r="K589" s="31">
        <f>J563</f>
        <v>0</v>
      </c>
      <c r="L589" s="17" t="s">
        <v>22</v>
      </c>
      <c r="M589" s="1"/>
      <c r="N589" s="44"/>
      <c r="O589" s="31">
        <f>O563</f>
        <v>0</v>
      </c>
      <c r="P589" s="3">
        <v>147</v>
      </c>
      <c r="Q589" s="31">
        <f>P563</f>
        <v>0</v>
      </c>
      <c r="R589" s="17" t="s">
        <v>22</v>
      </c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45" t="s">
        <v>23</v>
      </c>
      <c r="C590" s="46" t="e">
        <f>C573</f>
        <v>#N/A</v>
      </c>
      <c r="D590" s="1"/>
      <c r="E590" s="46" t="e">
        <f>D573</f>
        <v>#N/A</v>
      </c>
      <c r="F590" s="33" t="e">
        <f>E590+C590</f>
        <v>#N/A</v>
      </c>
      <c r="G590" s="1"/>
      <c r="H590" s="45" t="s">
        <v>23</v>
      </c>
      <c r="I590" s="46" t="e">
        <f>I573</f>
        <v>#N/A</v>
      </c>
      <c r="J590" s="1"/>
      <c r="K590" s="46" t="e">
        <f>J573</f>
        <v>#N/A</v>
      </c>
      <c r="L590" s="33" t="e">
        <f>K590+I590</f>
        <v>#N/A</v>
      </c>
      <c r="M590" s="1"/>
      <c r="N590" s="45" t="s">
        <v>23</v>
      </c>
      <c r="O590" s="46" t="e">
        <f>O573</f>
        <v>#N/A</v>
      </c>
      <c r="P590" s="1"/>
      <c r="Q590" s="46" t="e">
        <f>P573</f>
        <v>#N/A</v>
      </c>
      <c r="R590" s="33" t="e">
        <f>Q590+O590</f>
        <v>#N/A</v>
      </c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44"/>
      <c r="C591" s="46"/>
      <c r="D591" s="1"/>
      <c r="E591" s="46"/>
      <c r="F591" s="33"/>
      <c r="G591" s="1"/>
      <c r="H591" s="44"/>
      <c r="I591" s="46"/>
      <c r="J591" s="1"/>
      <c r="K591" s="46"/>
      <c r="L591" s="33"/>
      <c r="M591" s="1"/>
      <c r="N591" s="44"/>
      <c r="O591" s="46"/>
      <c r="P591" s="1"/>
      <c r="Q591" s="46"/>
      <c r="R591" s="33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44"/>
      <c r="C592" s="51" t="s">
        <v>24</v>
      </c>
      <c r="D592" s="3"/>
      <c r="E592" s="51" t="s">
        <v>25</v>
      </c>
      <c r="F592" s="33"/>
      <c r="G592" s="1"/>
      <c r="H592" s="44"/>
      <c r="I592" s="51" t="s">
        <v>24</v>
      </c>
      <c r="J592" s="3"/>
      <c r="K592" s="51" t="s">
        <v>25</v>
      </c>
      <c r="L592" s="33"/>
      <c r="M592" s="1"/>
      <c r="N592" s="44"/>
      <c r="O592" s="51" t="s">
        <v>24</v>
      </c>
      <c r="P592" s="3"/>
      <c r="Q592" s="51" t="s">
        <v>25</v>
      </c>
      <c r="R592" s="33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45" t="s">
        <v>26</v>
      </c>
      <c r="C593" s="37" t="e">
        <f>(F590^7.45)/((F590^7.45)+(D589^7.45))</f>
        <v>#N/A</v>
      </c>
      <c r="D593" s="1"/>
      <c r="E593" s="52" t="e">
        <f>(D589^7.45)/((D589^7.45)+(F590^7.45))</f>
        <v>#N/A</v>
      </c>
      <c r="F593" s="17"/>
      <c r="G593" s="1"/>
      <c r="H593" s="45" t="s">
        <v>26</v>
      </c>
      <c r="I593" s="37" t="e">
        <f>(L590^7.45)/((L590^7.45)+(J589^7.45))</f>
        <v>#N/A</v>
      </c>
      <c r="J593" s="1"/>
      <c r="K593" s="52" t="e">
        <f>(J589^7.45)/((J589^7.45)+(L590^7.45))</f>
        <v>#N/A</v>
      </c>
      <c r="L593" s="17"/>
      <c r="M593" s="1"/>
      <c r="N593" s="45" t="s">
        <v>26</v>
      </c>
      <c r="O593" s="37" t="e">
        <f>(R590^7.45)/((R590^7.45)+(P589^7.45))</f>
        <v>#N/A</v>
      </c>
      <c r="P593" s="1"/>
      <c r="Q593" s="52" t="e">
        <f>(P589^7.45)/((P589^7.45)+(R590^7.45))</f>
        <v>#N/A</v>
      </c>
      <c r="R593" s="17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44"/>
      <c r="C594" s="37"/>
      <c r="D594" s="37"/>
      <c r="E594" s="37"/>
      <c r="F594" s="17"/>
      <c r="G594" s="1"/>
      <c r="H594" s="44"/>
      <c r="I594" s="37"/>
      <c r="J594" s="37"/>
      <c r="K594" s="37"/>
      <c r="L594" s="17"/>
      <c r="M594" s="1"/>
      <c r="N594" s="44"/>
      <c r="O594" s="37"/>
      <c r="P594" s="37"/>
      <c r="Q594" s="37"/>
      <c r="R594" s="17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8" t="s">
        <v>18</v>
      </c>
      <c r="C595" s="37">
        <f>110/(110+100)</f>
        <v>0.52380952380952384</v>
      </c>
      <c r="D595" s="37"/>
      <c r="E595" s="37">
        <f>110/(110+100)</f>
        <v>0.52380952380952384</v>
      </c>
      <c r="F595" s="17"/>
      <c r="G595" s="1"/>
      <c r="H595" s="18" t="s">
        <v>18</v>
      </c>
      <c r="I595" s="37">
        <f>110/(110+100)</f>
        <v>0.52380952380952384</v>
      </c>
      <c r="J595" s="37"/>
      <c r="K595" s="37">
        <f>110/(110+100)</f>
        <v>0.52380952380952384</v>
      </c>
      <c r="L595" s="17"/>
      <c r="M595" s="1"/>
      <c r="N595" s="18" t="s">
        <v>18</v>
      </c>
      <c r="O595" s="37">
        <f>110/(110+100)</f>
        <v>0.52380952380952384</v>
      </c>
      <c r="P595" s="37"/>
      <c r="Q595" s="37">
        <f>110/(110+100)</f>
        <v>0.52380952380952384</v>
      </c>
      <c r="R595" s="17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44"/>
      <c r="C596" s="37"/>
      <c r="D596" s="37"/>
      <c r="E596" s="37"/>
      <c r="F596" s="17"/>
      <c r="G596" s="1"/>
      <c r="H596" s="44"/>
      <c r="I596" s="37"/>
      <c r="J596" s="37"/>
      <c r="K596" s="37"/>
      <c r="L596" s="17"/>
      <c r="M596" s="1"/>
      <c r="N596" s="44"/>
      <c r="O596" s="37"/>
      <c r="P596" s="37"/>
      <c r="Q596" s="37"/>
      <c r="R596" s="17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45" t="s">
        <v>19</v>
      </c>
      <c r="C597" s="48" t="e">
        <f>C593-C595</f>
        <v>#N/A</v>
      </c>
      <c r="D597" s="1"/>
      <c r="E597" s="48" t="e">
        <f>E593-E595</f>
        <v>#N/A</v>
      </c>
      <c r="F597" s="17"/>
      <c r="G597" s="1"/>
      <c r="H597" s="45" t="s">
        <v>19</v>
      </c>
      <c r="I597" s="48" t="e">
        <f>I593-I595</f>
        <v>#N/A</v>
      </c>
      <c r="J597" s="1"/>
      <c r="K597" s="48" t="e">
        <f>K593-K595</f>
        <v>#N/A</v>
      </c>
      <c r="L597" s="17"/>
      <c r="M597" s="1"/>
      <c r="N597" s="45" t="s">
        <v>19</v>
      </c>
      <c r="O597" s="48" t="e">
        <f>O593-O595</f>
        <v>#N/A</v>
      </c>
      <c r="P597" s="1"/>
      <c r="Q597" s="48" t="e">
        <f>Q593-Q595</f>
        <v>#N/A</v>
      </c>
      <c r="R597" s="17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44"/>
      <c r="C598" s="37"/>
      <c r="D598" s="1"/>
      <c r="E598" s="37"/>
      <c r="F598" s="17"/>
      <c r="G598" s="1"/>
      <c r="H598" s="44"/>
      <c r="I598" s="37"/>
      <c r="J598" s="1"/>
      <c r="K598" s="37"/>
      <c r="L598" s="17"/>
      <c r="M598" s="1"/>
      <c r="N598" s="44"/>
      <c r="O598" s="37"/>
      <c r="P598" s="1"/>
      <c r="Q598" s="37"/>
      <c r="R598" s="17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45" t="s">
        <v>20</v>
      </c>
      <c r="C599" s="49" t="e">
        <f>VLOOKUP(C563,'[2]Kelly Sunday O-U'!$C$2:$L$106,9,FALSE)</f>
        <v>#N/A</v>
      </c>
      <c r="D599" s="1"/>
      <c r="E599" s="49" t="e">
        <f>VLOOKUP(C563,'[2]Kelly Sunday O-U'!$C$2:$L$106,10,FALSE)</f>
        <v>#N/A</v>
      </c>
      <c r="F599" s="17"/>
      <c r="G599" s="1"/>
      <c r="H599" s="45" t="s">
        <v>20</v>
      </c>
      <c r="I599" s="49" t="e">
        <f>VLOOKUP(I563,'[2]Kelly Sunday O-U'!$C$2:$L$106,9,FALSE)</f>
        <v>#N/A</v>
      </c>
      <c r="J599" s="1"/>
      <c r="K599" s="49" t="e">
        <f>VLOOKUP(I563,'[2]Kelly Sunday O-U'!$C$2:$L$106,10,FALSE)</f>
        <v>#N/A</v>
      </c>
      <c r="L599" s="17"/>
      <c r="M599" s="1"/>
      <c r="N599" s="45" t="s">
        <v>20</v>
      </c>
      <c r="O599" s="49" t="e">
        <f>VLOOKUP(O563,'[2]Kelly Sunday O-U'!$C$2:$L$106,9,FALSE)</f>
        <v>#N/A</v>
      </c>
      <c r="P599" s="1"/>
      <c r="Q599" s="49" t="e">
        <f>VLOOKUP(O563,'[2]Kelly Sunday O-U'!$C$2:$L$106,10,FALSE)</f>
        <v>#N/A</v>
      </c>
      <c r="R599" s="17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55"/>
      <c r="C600" s="56"/>
      <c r="D600" s="57"/>
      <c r="E600" s="56"/>
      <c r="F600" s="58"/>
      <c r="G600" s="1"/>
      <c r="H600" s="55"/>
      <c r="I600" s="56"/>
      <c r="J600" s="57"/>
      <c r="K600" s="56"/>
      <c r="L600" s="58"/>
      <c r="M600" s="1"/>
      <c r="N600" s="55"/>
      <c r="O600" s="56"/>
      <c r="P600" s="57"/>
      <c r="Q600" s="56"/>
      <c r="R600" s="58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59"/>
      <c r="C601" s="37"/>
      <c r="D601" s="1"/>
      <c r="E601" s="3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28"/>
      <c r="C602" s="30"/>
      <c r="D602" s="30"/>
      <c r="E602" s="30"/>
      <c r="F602" s="29"/>
      <c r="G602" s="1"/>
      <c r="H602" s="28"/>
      <c r="I602" s="30"/>
      <c r="J602" s="30"/>
      <c r="K602" s="30"/>
      <c r="L602" s="29"/>
      <c r="M602" s="1"/>
      <c r="N602" s="28"/>
      <c r="O602" s="30"/>
      <c r="P602" s="30"/>
      <c r="Q602" s="30"/>
      <c r="R602" s="29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8"/>
      <c r="C603" s="31">
        <f>'NCAA Tournament Bracket'!R11</f>
        <v>0</v>
      </c>
      <c r="D603" s="31">
        <f>'NCAA Tournament Bracket'!R15</f>
        <v>0</v>
      </c>
      <c r="E603" s="1"/>
      <c r="F603" s="17"/>
      <c r="G603" s="34"/>
      <c r="H603" s="18"/>
      <c r="I603" s="31">
        <f>'NCAA Tournament Bracket'!R19</f>
        <v>0</v>
      </c>
      <c r="J603" s="31">
        <f>'NCAA Tournament Bracket'!R23</f>
        <v>0</v>
      </c>
      <c r="K603" s="1"/>
      <c r="L603" s="17"/>
      <c r="M603" s="1"/>
      <c r="N603" s="18"/>
      <c r="O603" s="31">
        <f>'NCAA Tournament Bracket'!R27</f>
        <v>0</v>
      </c>
      <c r="P603" s="31">
        <f>'NCAA Tournament Bracket'!R31</f>
        <v>0</v>
      </c>
      <c r="Q603" s="1"/>
      <c r="R603" s="17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8" t="s">
        <v>6</v>
      </c>
      <c r="C604" s="32" t="e">
        <f>VLOOKUP(C603,[1]Stats!$B$2:$I$363,5,FALSE)-(VLOOKUP(C603,[1]Stats!$B$2:$I$363,8,FALSE)/2)</f>
        <v>#N/A</v>
      </c>
      <c r="D604" s="32" t="e">
        <f>VLOOKUP(D603,[1]Stats!$B$2:$I$363,5,FALSE)-(VLOOKUP(D603,[1]Stats!$B$2:$I$363,8,FALSE)/2)</f>
        <v>#N/A</v>
      </c>
      <c r="E604" s="1"/>
      <c r="F604" s="33"/>
      <c r="G604" s="34"/>
      <c r="H604" s="18" t="s">
        <v>6</v>
      </c>
      <c r="I604" s="32" t="e">
        <f>VLOOKUP(I603,[1]Stats!$B$2:$I$363,5,FALSE)-(VLOOKUP(I603,[1]Stats!$B$2:$I$363,8,FALSE)/2)</f>
        <v>#N/A</v>
      </c>
      <c r="J604" s="32" t="e">
        <f>VLOOKUP(J603,[1]Stats!$B$2:$I$363,5,FALSE)-(VLOOKUP(J603,[1]Stats!$B$2:$I$363,8,FALSE)/2)</f>
        <v>#N/A</v>
      </c>
      <c r="K604" s="1"/>
      <c r="L604" s="33"/>
      <c r="M604" s="1"/>
      <c r="N604" s="18" t="s">
        <v>6</v>
      </c>
      <c r="O604" s="32" t="e">
        <f>VLOOKUP(O603,[1]Stats!$B$2:$I$363,5,FALSE)-(VLOOKUP(O603,[1]Stats!$B$2:$I$363,8,FALSE)/2)</f>
        <v>#N/A</v>
      </c>
      <c r="P604" s="32" t="e">
        <f>VLOOKUP(P603,[1]Stats!$B$2:$I$363,5,FALSE)-(VLOOKUP(P603,[1]Stats!$B$2:$I$363,8,FALSE)/2)</f>
        <v>#N/A</v>
      </c>
      <c r="Q604" s="1"/>
      <c r="R604" s="33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8" t="s">
        <v>7</v>
      </c>
      <c r="C605" s="32" t="e">
        <f>VLOOKUP(C603,[1]Stats!$B$2:$I$363,6,FALSE)-(VLOOKUP(C603,[2]Stats!$B$2:$I$364,8,FALSE)/2)</f>
        <v>#N/A</v>
      </c>
      <c r="D605" s="32" t="e">
        <f>VLOOKUP(D603,[1]Stats!$B$2:$I$363,6,FALSE)-(VLOOKUP(D603,[2]Stats!$B$2:$I$364,8,FALSE)/2)</f>
        <v>#N/A</v>
      </c>
      <c r="E605" s="1"/>
      <c r="F605" s="35"/>
      <c r="G605" s="34"/>
      <c r="H605" s="18" t="s">
        <v>7</v>
      </c>
      <c r="I605" s="32" t="e">
        <f>VLOOKUP(I603,[1]Stats!$B$2:$I$363,6,FALSE)-(VLOOKUP(I603,[2]Stats!$B$2:$I$364,8,FALSE)/2)</f>
        <v>#N/A</v>
      </c>
      <c r="J605" s="32" t="e">
        <f>VLOOKUP(J603,[1]Stats!$B$2:$I$363,6,FALSE)-(VLOOKUP(J603,[2]Stats!$B$2:$I$364,8,FALSE)/2)</f>
        <v>#N/A</v>
      </c>
      <c r="K605" s="1"/>
      <c r="L605" s="35"/>
      <c r="M605" s="1"/>
      <c r="N605" s="18" t="s">
        <v>7</v>
      </c>
      <c r="O605" s="32" t="e">
        <f>VLOOKUP(O603,[1]Stats!$B$2:$I$363,6,FALSE)-(VLOOKUP(O603,[2]Stats!$B$2:$I$364,8,FALSE)/2)</f>
        <v>#N/A</v>
      </c>
      <c r="P605" s="32" t="e">
        <f>VLOOKUP(P603,[1]Stats!$B$2:$I$363,6,FALSE)-(VLOOKUP(P603,[2]Stats!$B$2:$I$364,8,FALSE)/2)</f>
        <v>#N/A</v>
      </c>
      <c r="Q605" s="1"/>
      <c r="R605" s="35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8"/>
      <c r="C606" s="3"/>
      <c r="D606" s="3"/>
      <c r="E606" s="1"/>
      <c r="F606" s="11"/>
      <c r="G606" s="1"/>
      <c r="H606" s="18"/>
      <c r="I606" s="3"/>
      <c r="J606" s="3"/>
      <c r="K606" s="1"/>
      <c r="L606" s="11"/>
      <c r="M606" s="1"/>
      <c r="N606" s="18"/>
      <c r="O606" s="3"/>
      <c r="P606" s="3"/>
      <c r="Q606" s="1"/>
      <c r="R606" s="1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8" t="s">
        <v>8</v>
      </c>
      <c r="C607" s="32" t="e">
        <f>(C604*D605)/[1]Stats!$F$365</f>
        <v>#N/A</v>
      </c>
      <c r="D607" s="32" t="e">
        <f>(D604*C605)/[1]Stats!$F$365</f>
        <v>#N/A</v>
      </c>
      <c r="E607" s="1"/>
      <c r="F607" s="11"/>
      <c r="G607" s="1"/>
      <c r="H607" s="18" t="s">
        <v>8</v>
      </c>
      <c r="I607" s="32" t="e">
        <f>(I604*J605)/[1]Stats!$F$365</f>
        <v>#N/A</v>
      </c>
      <c r="J607" s="32" t="e">
        <f>(J604*I605)/[1]Stats!$F$365</f>
        <v>#N/A</v>
      </c>
      <c r="K607" s="1"/>
      <c r="L607" s="11"/>
      <c r="M607" s="1"/>
      <c r="N607" s="18" t="s">
        <v>8</v>
      </c>
      <c r="O607" s="32" t="e">
        <f>(O604*P605)/[1]Stats!$F$365</f>
        <v>#N/A</v>
      </c>
      <c r="P607" s="32" t="e">
        <f>(P604*O605)/[1]Stats!$F$365</f>
        <v>#N/A</v>
      </c>
      <c r="Q607" s="1"/>
      <c r="R607" s="1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8"/>
      <c r="C608" s="36"/>
      <c r="D608" s="36"/>
      <c r="E608" s="1"/>
      <c r="F608" s="11"/>
      <c r="G608" s="1"/>
      <c r="H608" s="18"/>
      <c r="I608" s="36"/>
      <c r="J608" s="36"/>
      <c r="K608" s="1"/>
      <c r="L608" s="11"/>
      <c r="M608" s="1"/>
      <c r="N608" s="18"/>
      <c r="O608" s="36"/>
      <c r="P608" s="36"/>
      <c r="Q608" s="1"/>
      <c r="R608" s="1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8" t="s">
        <v>9</v>
      </c>
      <c r="C609" s="32" t="e">
        <f>VLOOKUP(C603,[2]Stats!$B$2:$H$364,7,FALSE)</f>
        <v>#N/A</v>
      </c>
      <c r="D609" s="32" t="e">
        <f>VLOOKUP(D603,[2]Stats!$B$2:$H$364,7,FALSE)</f>
        <v>#N/A</v>
      </c>
      <c r="E609" s="37"/>
      <c r="F609" s="38"/>
      <c r="G609" s="1"/>
      <c r="H609" s="18" t="s">
        <v>9</v>
      </c>
      <c r="I609" s="32" t="e">
        <f>VLOOKUP(I603,[2]Stats!$B$2:$H$364,7,FALSE)</f>
        <v>#N/A</v>
      </c>
      <c r="J609" s="32" t="e">
        <f>VLOOKUP(J603,[2]Stats!$B$2:$H$364,7,FALSE)</f>
        <v>#N/A</v>
      </c>
      <c r="K609" s="37"/>
      <c r="L609" s="38"/>
      <c r="M609" s="1"/>
      <c r="N609" s="18" t="s">
        <v>9</v>
      </c>
      <c r="O609" s="32" t="e">
        <f>VLOOKUP(O603,[2]Stats!$B$2:$H$364,7,FALSE)</f>
        <v>#N/A</v>
      </c>
      <c r="P609" s="32" t="e">
        <f>VLOOKUP(P603,[2]Stats!$B$2:$H$364,7,FALSE)</f>
        <v>#N/A</v>
      </c>
      <c r="Q609" s="37"/>
      <c r="R609" s="38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8" t="s">
        <v>10</v>
      </c>
      <c r="C610" s="39" t="e">
        <f>C609/[1]Stats!$H$364</f>
        <v>#N/A</v>
      </c>
      <c r="D610" s="39" t="e">
        <f>D609/[1]Stats!$H$364</f>
        <v>#N/A</v>
      </c>
      <c r="E610" s="37"/>
      <c r="F610" s="38"/>
      <c r="G610" s="1"/>
      <c r="H610" s="18" t="s">
        <v>10</v>
      </c>
      <c r="I610" s="39" t="e">
        <f>I609/[1]Stats!$H$364</f>
        <v>#N/A</v>
      </c>
      <c r="J610" s="39" t="e">
        <f>J609/[1]Stats!$H$364</f>
        <v>#N/A</v>
      </c>
      <c r="K610" s="37"/>
      <c r="L610" s="38"/>
      <c r="M610" s="1"/>
      <c r="N610" s="18" t="s">
        <v>10</v>
      </c>
      <c r="O610" s="39" t="e">
        <f>O609/[1]Stats!$H$364</f>
        <v>#N/A</v>
      </c>
      <c r="P610" s="39" t="e">
        <f>P609/[1]Stats!$H$364</f>
        <v>#N/A</v>
      </c>
      <c r="Q610" s="37"/>
      <c r="R610" s="38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8" t="s">
        <v>11</v>
      </c>
      <c r="C611" s="79" t="e">
        <f>(((C610*D610)*[1]Stats!$H$364))</f>
        <v>#N/A</v>
      </c>
      <c r="D611" s="75"/>
      <c r="E611" s="37"/>
      <c r="F611" s="38"/>
      <c r="G611" s="1"/>
      <c r="H611" s="18" t="s">
        <v>11</v>
      </c>
      <c r="I611" s="79" t="e">
        <f>(((I610*J610)*[1]Stats!$H$364))</f>
        <v>#N/A</v>
      </c>
      <c r="J611" s="75"/>
      <c r="K611" s="37"/>
      <c r="L611" s="38"/>
      <c r="M611" s="1"/>
      <c r="N611" s="18" t="s">
        <v>11</v>
      </c>
      <c r="O611" s="79" t="e">
        <f>(((O610*P610)*[1]Stats!$H$364))</f>
        <v>#N/A</v>
      </c>
      <c r="P611" s="75"/>
      <c r="Q611" s="37"/>
      <c r="R611" s="38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thickBot="1" x14ac:dyDescent="0.25">
      <c r="A612" s="1"/>
      <c r="B612" s="18"/>
      <c r="C612" s="40"/>
      <c r="D612" s="40"/>
      <c r="E612" s="37"/>
      <c r="F612" s="38"/>
      <c r="G612" s="1"/>
      <c r="H612" s="18"/>
      <c r="I612" s="40"/>
      <c r="J612" s="40"/>
      <c r="K612" s="37"/>
      <c r="L612" s="38"/>
      <c r="M612" s="1"/>
      <c r="N612" s="18"/>
      <c r="O612" s="40"/>
      <c r="P612" s="40"/>
      <c r="Q612" s="37"/>
      <c r="R612" s="38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thickBot="1" x14ac:dyDescent="0.25">
      <c r="A613" s="1"/>
      <c r="B613" s="18" t="s">
        <v>12</v>
      </c>
      <c r="C613" s="41" t="e">
        <f>C607*(C611/100)-(C614/2)+(D614/2)</f>
        <v>#N/A</v>
      </c>
      <c r="D613" s="41" t="e">
        <f>D607*(C611/100)-(D614/2)+(C614/2)</f>
        <v>#N/A</v>
      </c>
      <c r="E613" s="1"/>
      <c r="F613" s="17"/>
      <c r="G613" s="1"/>
      <c r="H613" s="18" t="s">
        <v>12</v>
      </c>
      <c r="I613" s="41" t="e">
        <f>I607*(I611/100)-(I614/2)+(J614/2)</f>
        <v>#N/A</v>
      </c>
      <c r="J613" s="41" t="e">
        <f>J607*(I611/100)-(J614/2)+(I614/2)</f>
        <v>#N/A</v>
      </c>
      <c r="K613" s="1"/>
      <c r="L613" s="17"/>
      <c r="M613" s="1"/>
      <c r="N613" s="18" t="s">
        <v>12</v>
      </c>
      <c r="O613" s="41" t="e">
        <f>O607*(O611/100)-(O614/2)+(P614/2)</f>
        <v>#N/A</v>
      </c>
      <c r="P613" s="41" t="e">
        <f>P607*(O611/100)-(P614/2)+(O614/2)</f>
        <v>#N/A</v>
      </c>
      <c r="Q613" s="1"/>
      <c r="R613" s="17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8"/>
      <c r="C614" s="42" t="e">
        <f>VLOOKUP(C603,[1]Sheet14!$C$2:$D$358,2,FALSE)</f>
        <v>#N/A</v>
      </c>
      <c r="D614" s="42" t="e">
        <f>VLOOKUP(D603,[1]Sheet14!$C$2:$D$358,2,FALSE)</f>
        <v>#N/A</v>
      </c>
      <c r="E614" s="1"/>
      <c r="F614" s="17"/>
      <c r="G614" s="1"/>
      <c r="H614" s="18"/>
      <c r="I614" s="42" t="e">
        <f>VLOOKUP(I603,[1]Sheet14!$C$2:$D$358,2,FALSE)</f>
        <v>#N/A</v>
      </c>
      <c r="J614" s="42" t="e">
        <f>VLOOKUP(J603,[1]Sheet14!$C$2:$D$358,2,FALSE)</f>
        <v>#N/A</v>
      </c>
      <c r="K614" s="1"/>
      <c r="L614" s="17"/>
      <c r="M614" s="1"/>
      <c r="N614" s="18"/>
      <c r="O614" s="42" t="e">
        <f>VLOOKUP(O603,[1]Sheet14!$C$2:$D$358,2,FALSE)</f>
        <v>#N/A</v>
      </c>
      <c r="P614" s="42" t="e">
        <f>VLOOKUP(P603,[1]Sheet14!$C$2:$D$358,2,FALSE)</f>
        <v>#N/A</v>
      </c>
      <c r="Q614" s="1"/>
      <c r="R614" s="17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8"/>
      <c r="C615" s="32"/>
      <c r="D615" s="32"/>
      <c r="E615" s="1"/>
      <c r="F615" s="17"/>
      <c r="G615" s="1"/>
      <c r="H615" s="18"/>
      <c r="I615" s="32"/>
      <c r="J615" s="32"/>
      <c r="K615" s="1"/>
      <c r="L615" s="17"/>
      <c r="M615" s="1"/>
      <c r="N615" s="18"/>
      <c r="O615" s="32"/>
      <c r="P615" s="32"/>
      <c r="Q615" s="1"/>
      <c r="R615" s="17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43" t="s">
        <v>13</v>
      </c>
      <c r="C616" s="1"/>
      <c r="D616" s="3" t="s">
        <v>14</v>
      </c>
      <c r="E616" s="3"/>
      <c r="F616" s="11" t="s">
        <v>14</v>
      </c>
      <c r="G616" s="1"/>
      <c r="H616" s="43" t="s">
        <v>13</v>
      </c>
      <c r="I616" s="1"/>
      <c r="J616" s="3" t="s">
        <v>14</v>
      </c>
      <c r="K616" s="3"/>
      <c r="L616" s="11" t="s">
        <v>14</v>
      </c>
      <c r="M616" s="1"/>
      <c r="N616" s="43" t="s">
        <v>13</v>
      </c>
      <c r="O616" s="1"/>
      <c r="P616" s="3" t="s">
        <v>14</v>
      </c>
      <c r="Q616" s="3"/>
      <c r="R616" s="11" t="s">
        <v>14</v>
      </c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44"/>
      <c r="C617" s="31">
        <f>C603</f>
        <v>0</v>
      </c>
      <c r="D617" s="3"/>
      <c r="E617" s="31">
        <f>D603</f>
        <v>0</v>
      </c>
      <c r="F617" s="11"/>
      <c r="G617" s="1"/>
      <c r="H617" s="44"/>
      <c r="I617" s="31">
        <f>I603</f>
        <v>0</v>
      </c>
      <c r="J617" s="3"/>
      <c r="K617" s="31">
        <f>J603</f>
        <v>0</v>
      </c>
      <c r="L617" s="11"/>
      <c r="M617" s="1"/>
      <c r="N617" s="44"/>
      <c r="O617" s="31">
        <f>O603</f>
        <v>0</v>
      </c>
      <c r="P617" s="3"/>
      <c r="Q617" s="31">
        <f>P603</f>
        <v>0</v>
      </c>
      <c r="R617" s="1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45" t="s">
        <v>15</v>
      </c>
      <c r="C618" s="46" t="e">
        <f>IF(D617&gt;0,C613+D617,C613)</f>
        <v>#N/A</v>
      </c>
      <c r="D618" s="1"/>
      <c r="E618" s="46" t="e">
        <f>IF(F617&gt;0,D613+F617,D613)</f>
        <v>#N/A</v>
      </c>
      <c r="F618" s="17"/>
      <c r="G618" s="1"/>
      <c r="H618" s="45" t="s">
        <v>15</v>
      </c>
      <c r="I618" s="46" t="e">
        <f>IF(J617&gt;0,I613+J617,I613)</f>
        <v>#N/A</v>
      </c>
      <c r="J618" s="1"/>
      <c r="K618" s="46" t="e">
        <f>IF(L617&gt;0,J613+L617,J613)</f>
        <v>#N/A</v>
      </c>
      <c r="L618" s="17"/>
      <c r="M618" s="1"/>
      <c r="N618" s="45" t="s">
        <v>15</v>
      </c>
      <c r="O618" s="46" t="e">
        <f>IF(P617&gt;0,O613+P617,O613)</f>
        <v>#N/A</v>
      </c>
      <c r="P618" s="1"/>
      <c r="Q618" s="46" t="e">
        <f>IF(R617&gt;0,P613+R617,P613)</f>
        <v>#N/A</v>
      </c>
      <c r="R618" s="17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44"/>
      <c r="C619" s="37"/>
      <c r="D619" s="3" t="s">
        <v>16</v>
      </c>
      <c r="E619" s="37"/>
      <c r="F619" s="11" t="s">
        <v>16</v>
      </c>
      <c r="G619" s="1"/>
      <c r="H619" s="44"/>
      <c r="I619" s="37"/>
      <c r="J619" s="3" t="s">
        <v>16</v>
      </c>
      <c r="K619" s="37"/>
      <c r="L619" s="11" t="s">
        <v>16</v>
      </c>
      <c r="M619" s="1"/>
      <c r="N619" s="44"/>
      <c r="O619" s="37"/>
      <c r="P619" s="3" t="s">
        <v>16</v>
      </c>
      <c r="Q619" s="37"/>
      <c r="R619" s="11" t="s">
        <v>16</v>
      </c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8" t="s">
        <v>17</v>
      </c>
      <c r="C620" s="37" t="e">
        <f>((C618^7.45)/((C618^7.45)+(E618^7.45)))</f>
        <v>#N/A</v>
      </c>
      <c r="D620" s="32" t="e">
        <f>-(C613-D613)</f>
        <v>#N/A</v>
      </c>
      <c r="E620" s="37" t="e">
        <f>((E618^7.45)/((E618^7.45)+(C618^7.45)))</f>
        <v>#N/A</v>
      </c>
      <c r="F620" s="47" t="e">
        <f>-(D613-C613)</f>
        <v>#N/A</v>
      </c>
      <c r="G620" s="1"/>
      <c r="H620" s="18" t="s">
        <v>17</v>
      </c>
      <c r="I620" s="37" t="e">
        <f>((I618^7.45)/((I618^7.45)+(K618^7.45)))</f>
        <v>#N/A</v>
      </c>
      <c r="J620" s="32" t="e">
        <f>-(I613-J613)</f>
        <v>#N/A</v>
      </c>
      <c r="K620" s="37" t="e">
        <f>((K618^7.45)/((K618^7.45)+(I618^7.45)))</f>
        <v>#N/A</v>
      </c>
      <c r="L620" s="47" t="e">
        <f>-(J613-I613)</f>
        <v>#N/A</v>
      </c>
      <c r="M620" s="1"/>
      <c r="N620" s="18" t="s">
        <v>17</v>
      </c>
      <c r="O620" s="37" t="e">
        <f>((O618^7.45)/((O618^7.45)+(Q618^7.45)))</f>
        <v>#N/A</v>
      </c>
      <c r="P620" s="32" t="e">
        <f>-(O613-P613)</f>
        <v>#N/A</v>
      </c>
      <c r="Q620" s="37" t="e">
        <f>((Q618^7.45)/((Q618^7.45)+(O618^7.45)))</f>
        <v>#N/A</v>
      </c>
      <c r="R620" s="47" t="e">
        <f>-(P613-O613)</f>
        <v>#N/A</v>
      </c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8"/>
      <c r="C621" s="37"/>
      <c r="D621" s="1"/>
      <c r="E621" s="37"/>
      <c r="F621" s="17"/>
      <c r="G621" s="1"/>
      <c r="H621" s="18"/>
      <c r="I621" s="37"/>
      <c r="J621" s="1"/>
      <c r="K621" s="37"/>
      <c r="L621" s="17"/>
      <c r="M621" s="1"/>
      <c r="N621" s="18"/>
      <c r="O621" s="37"/>
      <c r="P621" s="1"/>
      <c r="Q621" s="37"/>
      <c r="R621" s="17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8" t="s">
        <v>18</v>
      </c>
      <c r="C622" s="37">
        <f>110/(110+100)</f>
        <v>0.52380952380952384</v>
      </c>
      <c r="D622" s="1"/>
      <c r="E622" s="37">
        <f>110/(110+100)</f>
        <v>0.52380952380952384</v>
      </c>
      <c r="F622" s="17"/>
      <c r="G622" s="1"/>
      <c r="H622" s="18" t="s">
        <v>18</v>
      </c>
      <c r="I622" s="37">
        <f>110/(110+100)</f>
        <v>0.52380952380952384</v>
      </c>
      <c r="J622" s="1"/>
      <c r="K622" s="37">
        <f>110/(110+100)</f>
        <v>0.52380952380952384</v>
      </c>
      <c r="L622" s="17"/>
      <c r="M622" s="1"/>
      <c r="N622" s="18" t="s">
        <v>18</v>
      </c>
      <c r="O622" s="37">
        <f>110/(110+100)</f>
        <v>0.52380952380952384</v>
      </c>
      <c r="P622" s="1"/>
      <c r="Q622" s="37">
        <f>110/(110+100)</f>
        <v>0.52380952380952384</v>
      </c>
      <c r="R622" s="17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8"/>
      <c r="C623" s="37"/>
      <c r="D623" s="1"/>
      <c r="E623" s="37"/>
      <c r="F623" s="17"/>
      <c r="G623" s="1"/>
      <c r="H623" s="18"/>
      <c r="I623" s="37"/>
      <c r="J623" s="1"/>
      <c r="K623" s="37"/>
      <c r="L623" s="17"/>
      <c r="M623" s="1"/>
      <c r="N623" s="18"/>
      <c r="O623" s="37"/>
      <c r="P623" s="1"/>
      <c r="Q623" s="37"/>
      <c r="R623" s="17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45" t="s">
        <v>19</v>
      </c>
      <c r="C624" s="48" t="e">
        <f>C620-C622</f>
        <v>#N/A</v>
      </c>
      <c r="D624" s="1"/>
      <c r="E624" s="48" t="e">
        <f>E620-E622</f>
        <v>#N/A</v>
      </c>
      <c r="F624" s="17"/>
      <c r="G624" s="1"/>
      <c r="H624" s="45" t="s">
        <v>19</v>
      </c>
      <c r="I624" s="48" t="e">
        <f>I620-I622</f>
        <v>#N/A</v>
      </c>
      <c r="J624" s="1"/>
      <c r="K624" s="48" t="e">
        <f>K620-K622</f>
        <v>#N/A</v>
      </c>
      <c r="L624" s="17"/>
      <c r="M624" s="1"/>
      <c r="N624" s="45" t="s">
        <v>19</v>
      </c>
      <c r="O624" s="48" t="e">
        <f>O620-O622</f>
        <v>#N/A</v>
      </c>
      <c r="P624" s="1"/>
      <c r="Q624" s="48" t="e">
        <f>Q620-Q622</f>
        <v>#N/A</v>
      </c>
      <c r="R624" s="17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44"/>
      <c r="C625" s="37"/>
      <c r="D625" s="1"/>
      <c r="E625" s="37"/>
      <c r="F625" s="17"/>
      <c r="G625" s="1"/>
      <c r="H625" s="44"/>
      <c r="I625" s="37"/>
      <c r="J625" s="1"/>
      <c r="K625" s="37"/>
      <c r="L625" s="17"/>
      <c r="M625" s="1"/>
      <c r="N625" s="44"/>
      <c r="O625" s="37"/>
      <c r="P625" s="1"/>
      <c r="Q625" s="37"/>
      <c r="R625" s="17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45" t="s">
        <v>20</v>
      </c>
      <c r="C626" s="49" t="e">
        <f>VLOOKUP(C603,'[2]Kelly Sunday'!$C$2:$L$106,9,FALSE)</f>
        <v>#N/A</v>
      </c>
      <c r="D626" s="1"/>
      <c r="E626" s="49" t="e">
        <f>VLOOKUP(D603,'[2]Kelly Sunday'!$E$2:$L$106,8,FALSE)</f>
        <v>#N/A</v>
      </c>
      <c r="F626" s="17"/>
      <c r="G626" s="1"/>
      <c r="H626" s="45" t="s">
        <v>20</v>
      </c>
      <c r="I626" s="49" t="e">
        <f>VLOOKUP(I603,'[2]Kelly Sunday'!$C$2:$L$106,9,FALSE)</f>
        <v>#N/A</v>
      </c>
      <c r="J626" s="1"/>
      <c r="K626" s="49" t="e">
        <f>VLOOKUP(J603,'[2]Kelly Sunday'!$E$2:$L$106,8,FALSE)</f>
        <v>#N/A</v>
      </c>
      <c r="L626" s="17"/>
      <c r="M626" s="1"/>
      <c r="N626" s="45" t="s">
        <v>20</v>
      </c>
      <c r="O626" s="49" t="e">
        <f>VLOOKUP(O603,'[2]Kelly Sunday'!$C$2:$L$106,9,FALSE)</f>
        <v>#N/A</v>
      </c>
      <c r="P626" s="1"/>
      <c r="Q626" s="49" t="e">
        <f>VLOOKUP(P603,'[2]Kelly Sunday'!$E$2:$L$106,8,FALSE)</f>
        <v>#N/A</v>
      </c>
      <c r="R626" s="17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44"/>
      <c r="C627" s="37"/>
      <c r="D627" s="1"/>
      <c r="E627" s="37"/>
      <c r="F627" s="17"/>
      <c r="G627" s="1"/>
      <c r="H627" s="44"/>
      <c r="I627" s="37"/>
      <c r="J627" s="1"/>
      <c r="K627" s="37"/>
      <c r="L627" s="17"/>
      <c r="M627" s="1"/>
      <c r="N627" s="44"/>
      <c r="O627" s="37"/>
      <c r="P627" s="1"/>
      <c r="Q627" s="37"/>
      <c r="R627" s="17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50" t="s">
        <v>21</v>
      </c>
      <c r="C628" s="37"/>
      <c r="D628" s="3" t="s">
        <v>14</v>
      </c>
      <c r="E628" s="37"/>
      <c r="F628" s="17"/>
      <c r="G628" s="1"/>
      <c r="H628" s="50" t="s">
        <v>21</v>
      </c>
      <c r="I628" s="37"/>
      <c r="J628" s="3" t="s">
        <v>14</v>
      </c>
      <c r="K628" s="37"/>
      <c r="L628" s="17"/>
      <c r="M628" s="1"/>
      <c r="N628" s="50" t="s">
        <v>21</v>
      </c>
      <c r="O628" s="37"/>
      <c r="P628" s="3" t="s">
        <v>14</v>
      </c>
      <c r="Q628" s="37"/>
      <c r="R628" s="17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44"/>
      <c r="C629" s="31">
        <f>C603</f>
        <v>0</v>
      </c>
      <c r="D629" s="3">
        <v>139.5</v>
      </c>
      <c r="E629" s="31">
        <f>D603</f>
        <v>0</v>
      </c>
      <c r="F629" s="17" t="s">
        <v>22</v>
      </c>
      <c r="G629" s="1"/>
      <c r="H629" s="44"/>
      <c r="I629" s="31">
        <f>I603</f>
        <v>0</v>
      </c>
      <c r="J629" s="3">
        <v>139.5</v>
      </c>
      <c r="K629" s="31">
        <f>J603</f>
        <v>0</v>
      </c>
      <c r="L629" s="17" t="s">
        <v>22</v>
      </c>
      <c r="M629" s="1"/>
      <c r="N629" s="44"/>
      <c r="O629" s="31">
        <f>O603</f>
        <v>0</v>
      </c>
      <c r="P629" s="3">
        <v>139.5</v>
      </c>
      <c r="Q629" s="31">
        <f>P603</f>
        <v>0</v>
      </c>
      <c r="R629" s="17" t="s">
        <v>22</v>
      </c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45" t="s">
        <v>23</v>
      </c>
      <c r="C630" s="46" t="e">
        <f>C613</f>
        <v>#N/A</v>
      </c>
      <c r="D630" s="1"/>
      <c r="E630" s="46" t="e">
        <f>D613</f>
        <v>#N/A</v>
      </c>
      <c r="F630" s="33" t="e">
        <f>E630+C630</f>
        <v>#N/A</v>
      </c>
      <c r="G630" s="1"/>
      <c r="H630" s="45" t="s">
        <v>23</v>
      </c>
      <c r="I630" s="46" t="e">
        <f>I613</f>
        <v>#N/A</v>
      </c>
      <c r="J630" s="1"/>
      <c r="K630" s="46" t="e">
        <f>J613</f>
        <v>#N/A</v>
      </c>
      <c r="L630" s="33" t="e">
        <f>K630+I630</f>
        <v>#N/A</v>
      </c>
      <c r="M630" s="1"/>
      <c r="N630" s="45" t="s">
        <v>23</v>
      </c>
      <c r="O630" s="46" t="e">
        <f>O613</f>
        <v>#N/A</v>
      </c>
      <c r="P630" s="1"/>
      <c r="Q630" s="46" t="e">
        <f>P613</f>
        <v>#N/A</v>
      </c>
      <c r="R630" s="33" t="e">
        <f>Q630+O630</f>
        <v>#N/A</v>
      </c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44"/>
      <c r="C631" s="46"/>
      <c r="D631" s="1"/>
      <c r="E631" s="46"/>
      <c r="F631" s="33"/>
      <c r="G631" s="1"/>
      <c r="H631" s="44"/>
      <c r="I631" s="46"/>
      <c r="J631" s="1"/>
      <c r="K631" s="46"/>
      <c r="L631" s="33"/>
      <c r="M631" s="1"/>
      <c r="N631" s="44"/>
      <c r="O631" s="46"/>
      <c r="P631" s="1"/>
      <c r="Q631" s="46"/>
      <c r="R631" s="33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44"/>
      <c r="C632" s="51" t="s">
        <v>24</v>
      </c>
      <c r="D632" s="3"/>
      <c r="E632" s="51" t="s">
        <v>25</v>
      </c>
      <c r="F632" s="33"/>
      <c r="G632" s="1"/>
      <c r="H632" s="44"/>
      <c r="I632" s="51" t="s">
        <v>24</v>
      </c>
      <c r="J632" s="3"/>
      <c r="K632" s="51" t="s">
        <v>25</v>
      </c>
      <c r="L632" s="33"/>
      <c r="M632" s="1"/>
      <c r="N632" s="44"/>
      <c r="O632" s="51" t="s">
        <v>24</v>
      </c>
      <c r="P632" s="3"/>
      <c r="Q632" s="51" t="s">
        <v>25</v>
      </c>
      <c r="R632" s="33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45" t="s">
        <v>26</v>
      </c>
      <c r="C633" s="37" t="e">
        <f>(F630^7.45)/((F630^7.45)+(D629^7.45))</f>
        <v>#N/A</v>
      </c>
      <c r="D633" s="1"/>
      <c r="E633" s="52" t="e">
        <f>(D629^7.45)/((D629^7.45)+(F630^7.45))</f>
        <v>#N/A</v>
      </c>
      <c r="F633" s="17"/>
      <c r="G633" s="1"/>
      <c r="H633" s="45" t="s">
        <v>26</v>
      </c>
      <c r="I633" s="37" t="e">
        <f>(L630^7.45)/((L630^7.45)+(J629^7.45))</f>
        <v>#N/A</v>
      </c>
      <c r="J633" s="1"/>
      <c r="K633" s="52" t="e">
        <f>(J629^7.45)/((J629^7.45)+(L630^7.45))</f>
        <v>#N/A</v>
      </c>
      <c r="L633" s="17"/>
      <c r="M633" s="1"/>
      <c r="N633" s="45" t="s">
        <v>26</v>
      </c>
      <c r="O633" s="37" t="e">
        <f>(R630^7.45)/((R630^7.45)+(P629^7.45))</f>
        <v>#N/A</v>
      </c>
      <c r="P633" s="1"/>
      <c r="Q633" s="52" t="e">
        <f>(P629^7.45)/((P629^7.45)+(R630^7.45))</f>
        <v>#N/A</v>
      </c>
      <c r="R633" s="17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44"/>
      <c r="C634" s="37"/>
      <c r="D634" s="37"/>
      <c r="E634" s="37"/>
      <c r="F634" s="17"/>
      <c r="G634" s="1"/>
      <c r="H634" s="44"/>
      <c r="I634" s="37"/>
      <c r="J634" s="37"/>
      <c r="K634" s="37"/>
      <c r="L634" s="17"/>
      <c r="M634" s="1"/>
      <c r="N634" s="44"/>
      <c r="O634" s="37"/>
      <c r="P634" s="37"/>
      <c r="Q634" s="37"/>
      <c r="R634" s="17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8" t="s">
        <v>18</v>
      </c>
      <c r="C635" s="37">
        <f>110/(110+100)</f>
        <v>0.52380952380952384</v>
      </c>
      <c r="D635" s="37"/>
      <c r="E635" s="37">
        <f>110/(110+100)</f>
        <v>0.52380952380952384</v>
      </c>
      <c r="F635" s="17"/>
      <c r="G635" s="1"/>
      <c r="H635" s="18" t="s">
        <v>18</v>
      </c>
      <c r="I635" s="37">
        <f>110/(110+100)</f>
        <v>0.52380952380952384</v>
      </c>
      <c r="J635" s="37"/>
      <c r="K635" s="37">
        <f>110/(110+100)</f>
        <v>0.52380952380952384</v>
      </c>
      <c r="L635" s="17"/>
      <c r="M635" s="1"/>
      <c r="N635" s="18" t="s">
        <v>18</v>
      </c>
      <c r="O635" s="37">
        <f>110/(110+100)</f>
        <v>0.52380952380952384</v>
      </c>
      <c r="P635" s="37"/>
      <c r="Q635" s="37">
        <f>110/(110+100)</f>
        <v>0.52380952380952384</v>
      </c>
      <c r="R635" s="17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44"/>
      <c r="C636" s="37"/>
      <c r="D636" s="37"/>
      <c r="E636" s="37"/>
      <c r="F636" s="17"/>
      <c r="G636" s="1"/>
      <c r="H636" s="44"/>
      <c r="I636" s="37"/>
      <c r="J636" s="37"/>
      <c r="K636" s="37"/>
      <c r="L636" s="17"/>
      <c r="M636" s="1"/>
      <c r="N636" s="44"/>
      <c r="O636" s="37"/>
      <c r="P636" s="37"/>
      <c r="Q636" s="37"/>
      <c r="R636" s="17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45" t="s">
        <v>19</v>
      </c>
      <c r="C637" s="48" t="e">
        <f>C633-C635</f>
        <v>#N/A</v>
      </c>
      <c r="D637" s="1"/>
      <c r="E637" s="48" t="e">
        <f>E633-E635</f>
        <v>#N/A</v>
      </c>
      <c r="F637" s="17"/>
      <c r="G637" s="1"/>
      <c r="H637" s="45" t="s">
        <v>19</v>
      </c>
      <c r="I637" s="48" t="e">
        <f>I633-I635</f>
        <v>#N/A</v>
      </c>
      <c r="J637" s="1"/>
      <c r="K637" s="48" t="e">
        <f>K633-K635</f>
        <v>#N/A</v>
      </c>
      <c r="L637" s="17"/>
      <c r="M637" s="1"/>
      <c r="N637" s="45" t="s">
        <v>19</v>
      </c>
      <c r="O637" s="48" t="e">
        <f>O633-O635</f>
        <v>#N/A</v>
      </c>
      <c r="P637" s="1"/>
      <c r="Q637" s="48" t="e">
        <f>Q633-Q635</f>
        <v>#N/A</v>
      </c>
      <c r="R637" s="17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44"/>
      <c r="C638" s="37"/>
      <c r="D638" s="1"/>
      <c r="E638" s="37"/>
      <c r="F638" s="17"/>
      <c r="G638" s="34"/>
      <c r="H638" s="44"/>
      <c r="I638" s="37"/>
      <c r="J638" s="1"/>
      <c r="K638" s="37"/>
      <c r="L638" s="17"/>
      <c r="M638" s="1"/>
      <c r="N638" s="44"/>
      <c r="O638" s="37"/>
      <c r="P638" s="1"/>
      <c r="Q638" s="37"/>
      <c r="R638" s="17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45" t="s">
        <v>20</v>
      </c>
      <c r="C639" s="49" t="e">
        <f>VLOOKUP(C603,'[2]Kelly Sunday O-U'!$C$2:$L$106,9,FALSE)</f>
        <v>#N/A</v>
      </c>
      <c r="D639" s="1"/>
      <c r="E639" s="49" t="e">
        <f>VLOOKUP(C603,'[2]Kelly Sunday O-U'!$C$2:$L$106,10,FALSE)</f>
        <v>#N/A</v>
      </c>
      <c r="F639" s="17"/>
      <c r="G639" s="1"/>
      <c r="H639" s="45" t="s">
        <v>20</v>
      </c>
      <c r="I639" s="49" t="e">
        <f>VLOOKUP(I603,'[2]Kelly Sunday O-U'!$C$2:$L$106,9,FALSE)</f>
        <v>#N/A</v>
      </c>
      <c r="J639" s="1"/>
      <c r="K639" s="49" t="e">
        <f>VLOOKUP(I603,'[2]Kelly Sunday O-U'!$C$2:$L$106,10,FALSE)</f>
        <v>#N/A</v>
      </c>
      <c r="L639" s="17"/>
      <c r="M639" s="1"/>
      <c r="N639" s="45" t="s">
        <v>20</v>
      </c>
      <c r="O639" s="49" t="e">
        <f>VLOOKUP(O603,'[2]Kelly Sunday O-U'!$C$2:$L$106,9,FALSE)</f>
        <v>#N/A</v>
      </c>
      <c r="P639" s="1"/>
      <c r="Q639" s="49" t="e">
        <f>VLOOKUP(O603,'[2]Kelly Sunday O-U'!$C$2:$L$106,10,FALSE)</f>
        <v>#N/A</v>
      </c>
      <c r="R639" s="17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55"/>
      <c r="C640" s="56"/>
      <c r="D640" s="57"/>
      <c r="E640" s="56"/>
      <c r="F640" s="58"/>
      <c r="G640" s="1"/>
      <c r="H640" s="55"/>
      <c r="I640" s="56"/>
      <c r="J640" s="57"/>
      <c r="K640" s="56"/>
      <c r="L640" s="58"/>
      <c r="M640" s="1"/>
      <c r="N640" s="55"/>
      <c r="O640" s="56"/>
      <c r="P640" s="57"/>
      <c r="Q640" s="56"/>
      <c r="R640" s="58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32"/>
      <c r="D641" s="32"/>
      <c r="E641" s="1"/>
      <c r="F641" s="3"/>
      <c r="G641" s="1"/>
      <c r="H641" s="1"/>
      <c r="I641" s="32"/>
      <c r="J641" s="32"/>
      <c r="K641" s="1"/>
      <c r="L641" s="3"/>
      <c r="M641" s="1"/>
      <c r="N641" s="1"/>
      <c r="O641" s="32"/>
      <c r="P641" s="32"/>
      <c r="Q641" s="1"/>
      <c r="R641" s="3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28"/>
      <c r="C642" s="30"/>
      <c r="D642" s="30"/>
      <c r="E642" s="30"/>
      <c r="F642" s="29"/>
      <c r="G642" s="1"/>
      <c r="H642" s="28"/>
      <c r="I642" s="30"/>
      <c r="J642" s="30"/>
      <c r="K642" s="30"/>
      <c r="L642" s="29"/>
      <c r="M642" s="1"/>
      <c r="N642" s="28"/>
      <c r="O642" s="30"/>
      <c r="P642" s="30"/>
      <c r="Q642" s="30"/>
      <c r="R642" s="29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8"/>
      <c r="C643" s="31">
        <f>'NCAA Tournament Bracket'!R36</f>
        <v>0</v>
      </c>
      <c r="D643" s="31">
        <f>'NCAA Tournament Bracket'!R40</f>
        <v>0</v>
      </c>
      <c r="E643" s="1"/>
      <c r="F643" s="17"/>
      <c r="G643" s="1"/>
      <c r="H643" s="18"/>
      <c r="I643" s="31">
        <f>'NCAA Tournament Bracket'!R44</f>
        <v>0</v>
      </c>
      <c r="J643" s="31">
        <f>'NCAA Tournament Bracket'!R48</f>
        <v>0</v>
      </c>
      <c r="K643" s="1"/>
      <c r="L643" s="17"/>
      <c r="M643" s="1"/>
      <c r="N643" s="18"/>
      <c r="O643" s="31">
        <f>'NCAA Tournament Bracket'!R52</f>
        <v>0</v>
      </c>
      <c r="P643" s="31">
        <f>'NCAA Tournament Bracket'!R56</f>
        <v>0</v>
      </c>
      <c r="Q643" s="1"/>
      <c r="R643" s="17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8" t="s">
        <v>6</v>
      </c>
      <c r="C644" s="32" t="e">
        <f>VLOOKUP(C643,[1]Stats!$B$2:$I$363,5,FALSE)-(VLOOKUP(C643,[1]Stats!$B$2:$I$363,8,FALSE)/2)</f>
        <v>#N/A</v>
      </c>
      <c r="D644" s="32" t="e">
        <f>VLOOKUP(D643,[1]Stats!$B$2:$I$363,5,FALSE)-(VLOOKUP(D643,[1]Stats!$B$2:$I$363,8,FALSE)/2)</f>
        <v>#N/A</v>
      </c>
      <c r="E644" s="1"/>
      <c r="F644" s="33"/>
      <c r="G644" s="34"/>
      <c r="H644" s="18" t="s">
        <v>6</v>
      </c>
      <c r="I644" s="32" t="e">
        <f>VLOOKUP(I643,[1]Stats!$B$2:$I$363,5,FALSE)-(VLOOKUP(I643,[1]Stats!$B$2:$I$363,8,FALSE)/2)</f>
        <v>#N/A</v>
      </c>
      <c r="J644" s="32" t="e">
        <f>VLOOKUP(J643,[1]Stats!$B$2:$I$363,5,FALSE)-(VLOOKUP(J643,[1]Stats!$B$2:$I$363,8,FALSE)/2)</f>
        <v>#N/A</v>
      </c>
      <c r="K644" s="1"/>
      <c r="L644" s="33"/>
      <c r="M644" s="1"/>
      <c r="N644" s="18" t="s">
        <v>6</v>
      </c>
      <c r="O644" s="32" t="e">
        <f>VLOOKUP(O643,[1]Stats!$B$2:$I$363,5,FALSE)-(VLOOKUP(O643,[1]Stats!$B$2:$I$363,8,FALSE)/2)</f>
        <v>#N/A</v>
      </c>
      <c r="P644" s="32" t="e">
        <f>VLOOKUP(P643,[1]Stats!$B$2:$I$363,5,FALSE)-(VLOOKUP(P643,[1]Stats!$B$2:$I$363,8,FALSE)/2)</f>
        <v>#N/A</v>
      </c>
      <c r="Q644" s="1"/>
      <c r="R644" s="33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8" t="s">
        <v>7</v>
      </c>
      <c r="C645" s="32" t="e">
        <f>VLOOKUP(C643,[1]Stats!$B$2:$I$363,6,FALSE)-(VLOOKUP(C643,[2]Stats!$B$2:$I$364,8,FALSE)/2)</f>
        <v>#N/A</v>
      </c>
      <c r="D645" s="32" t="e">
        <f>VLOOKUP(D643,[1]Stats!$B$2:$I$363,6,FALSE)-(VLOOKUP(D643,[2]Stats!$B$2:$I$364,8,FALSE)/2)</f>
        <v>#N/A</v>
      </c>
      <c r="E645" s="1"/>
      <c r="F645" s="35"/>
      <c r="G645" s="34"/>
      <c r="H645" s="18" t="s">
        <v>7</v>
      </c>
      <c r="I645" s="32" t="e">
        <f>VLOOKUP(I643,[1]Stats!$B$2:$I$363,6,FALSE)-(VLOOKUP(I643,[2]Stats!$B$2:$I$364,8,FALSE)/2)</f>
        <v>#N/A</v>
      </c>
      <c r="J645" s="32" t="e">
        <f>VLOOKUP(J643,[1]Stats!$B$2:$I$363,6,FALSE)-(VLOOKUP(J643,[2]Stats!$B$2:$I$364,8,FALSE)/2)</f>
        <v>#N/A</v>
      </c>
      <c r="K645" s="1"/>
      <c r="L645" s="35"/>
      <c r="M645" s="1"/>
      <c r="N645" s="18" t="s">
        <v>7</v>
      </c>
      <c r="O645" s="32" t="e">
        <f>VLOOKUP(O643,[1]Stats!$B$2:$I$363,6,FALSE)-(VLOOKUP(O643,[2]Stats!$B$2:$I$364,8,FALSE)/2)</f>
        <v>#N/A</v>
      </c>
      <c r="P645" s="32" t="e">
        <f>VLOOKUP(P643,[1]Stats!$B$2:$I$363,6,FALSE)-(VLOOKUP(P643,[2]Stats!$B$2:$I$364,8,FALSE)/2)</f>
        <v>#N/A</v>
      </c>
      <c r="Q645" s="1"/>
      <c r="R645" s="35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8"/>
      <c r="C646" s="3"/>
      <c r="D646" s="3"/>
      <c r="E646" s="1"/>
      <c r="F646" s="11"/>
      <c r="G646" s="1"/>
      <c r="H646" s="18"/>
      <c r="I646" s="3"/>
      <c r="J646" s="3"/>
      <c r="K646" s="1"/>
      <c r="L646" s="11"/>
      <c r="M646" s="1"/>
      <c r="N646" s="18"/>
      <c r="O646" s="3"/>
      <c r="P646" s="3"/>
      <c r="Q646" s="1"/>
      <c r="R646" s="1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8" t="s">
        <v>8</v>
      </c>
      <c r="C647" s="32" t="e">
        <f>(C644*D645)/[1]Stats!$F$365</f>
        <v>#N/A</v>
      </c>
      <c r="D647" s="32" t="e">
        <f>(D644*C645)/[1]Stats!$F$365</f>
        <v>#N/A</v>
      </c>
      <c r="E647" s="1"/>
      <c r="F647" s="11"/>
      <c r="G647" s="1"/>
      <c r="H647" s="18" t="s">
        <v>8</v>
      </c>
      <c r="I647" s="32" t="e">
        <f>(I644*J645)/[1]Stats!$F$365</f>
        <v>#N/A</v>
      </c>
      <c r="J647" s="32" t="e">
        <f>(J644*I645)/[1]Stats!$F$365</f>
        <v>#N/A</v>
      </c>
      <c r="K647" s="1"/>
      <c r="L647" s="11"/>
      <c r="M647" s="1"/>
      <c r="N647" s="18" t="s">
        <v>8</v>
      </c>
      <c r="O647" s="32" t="e">
        <f>(O644*P645)/[1]Stats!$F$365</f>
        <v>#N/A</v>
      </c>
      <c r="P647" s="32" t="e">
        <f>(P644*O645)/[1]Stats!$F$365</f>
        <v>#N/A</v>
      </c>
      <c r="Q647" s="1"/>
      <c r="R647" s="1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8"/>
      <c r="C648" s="36"/>
      <c r="D648" s="36"/>
      <c r="E648" s="1"/>
      <c r="F648" s="11"/>
      <c r="G648" s="1"/>
      <c r="H648" s="18"/>
      <c r="I648" s="36"/>
      <c r="J648" s="36"/>
      <c r="K648" s="1"/>
      <c r="L648" s="11"/>
      <c r="M648" s="1"/>
      <c r="N648" s="18"/>
      <c r="O648" s="36"/>
      <c r="P648" s="36"/>
      <c r="Q648" s="1"/>
      <c r="R648" s="1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8" t="s">
        <v>9</v>
      </c>
      <c r="C649" s="32" t="e">
        <f>VLOOKUP(C643,[2]Stats!$B$2:$H$364,7,FALSE)</f>
        <v>#N/A</v>
      </c>
      <c r="D649" s="32" t="e">
        <f>VLOOKUP(D643,[2]Stats!$B$2:$H$364,7,FALSE)</f>
        <v>#N/A</v>
      </c>
      <c r="E649" s="37"/>
      <c r="F649" s="38"/>
      <c r="G649" s="1"/>
      <c r="H649" s="18" t="s">
        <v>9</v>
      </c>
      <c r="I649" s="32" t="e">
        <f>VLOOKUP(I643,[2]Stats!$B$2:$H$364,7,FALSE)</f>
        <v>#N/A</v>
      </c>
      <c r="J649" s="32" t="e">
        <f>VLOOKUP(J643,[2]Stats!$B$2:$H$364,7,FALSE)</f>
        <v>#N/A</v>
      </c>
      <c r="K649" s="37"/>
      <c r="L649" s="38"/>
      <c r="M649" s="1"/>
      <c r="N649" s="18" t="s">
        <v>9</v>
      </c>
      <c r="O649" s="32" t="e">
        <f>VLOOKUP(O643,[2]Stats!$B$2:$H$364,7,FALSE)</f>
        <v>#N/A</v>
      </c>
      <c r="P649" s="32" t="e">
        <f>VLOOKUP(P643,[2]Stats!$B$2:$H$364,7,FALSE)</f>
        <v>#N/A</v>
      </c>
      <c r="Q649" s="37"/>
      <c r="R649" s="38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8" t="s">
        <v>10</v>
      </c>
      <c r="C650" s="39" t="e">
        <f>C649/[1]Stats!$H$364</f>
        <v>#N/A</v>
      </c>
      <c r="D650" s="39" t="e">
        <f>D649/[1]Stats!$H$364</f>
        <v>#N/A</v>
      </c>
      <c r="E650" s="37"/>
      <c r="F650" s="38"/>
      <c r="G650" s="1"/>
      <c r="H650" s="18" t="s">
        <v>10</v>
      </c>
      <c r="I650" s="39" t="e">
        <f>I649/[1]Stats!$H$364</f>
        <v>#N/A</v>
      </c>
      <c r="J650" s="39" t="e">
        <f>J649/[1]Stats!$H$364</f>
        <v>#N/A</v>
      </c>
      <c r="K650" s="37"/>
      <c r="L650" s="38"/>
      <c r="M650" s="1"/>
      <c r="N650" s="18" t="s">
        <v>10</v>
      </c>
      <c r="O650" s="39" t="e">
        <f>O649/[1]Stats!$H$364</f>
        <v>#N/A</v>
      </c>
      <c r="P650" s="39" t="e">
        <f>P649/[1]Stats!$H$364</f>
        <v>#N/A</v>
      </c>
      <c r="Q650" s="37"/>
      <c r="R650" s="38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8" t="s">
        <v>11</v>
      </c>
      <c r="C651" s="79" t="e">
        <f>(((C650*D650)*[1]Stats!$H$364))</f>
        <v>#N/A</v>
      </c>
      <c r="D651" s="75"/>
      <c r="E651" s="37"/>
      <c r="F651" s="38"/>
      <c r="G651" s="1"/>
      <c r="H651" s="18" t="s">
        <v>11</v>
      </c>
      <c r="I651" s="79" t="e">
        <f>(((I650*J650)*[1]Stats!$H$364))</f>
        <v>#N/A</v>
      </c>
      <c r="J651" s="75"/>
      <c r="K651" s="37"/>
      <c r="L651" s="38"/>
      <c r="M651" s="1"/>
      <c r="N651" s="18" t="s">
        <v>11</v>
      </c>
      <c r="O651" s="79" t="e">
        <f>(((O650*P650)*[1]Stats!$H$364))</f>
        <v>#N/A</v>
      </c>
      <c r="P651" s="75"/>
      <c r="Q651" s="37"/>
      <c r="R651" s="38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thickBot="1" x14ac:dyDescent="0.25">
      <c r="A652" s="1"/>
      <c r="B652" s="18"/>
      <c r="C652" s="40"/>
      <c r="D652" s="40"/>
      <c r="E652" s="37"/>
      <c r="F652" s="38"/>
      <c r="G652" s="1"/>
      <c r="H652" s="18"/>
      <c r="I652" s="40"/>
      <c r="J652" s="40"/>
      <c r="K652" s="37"/>
      <c r="L652" s="38"/>
      <c r="M652" s="1"/>
      <c r="N652" s="18"/>
      <c r="O652" s="40"/>
      <c r="P652" s="40"/>
      <c r="Q652" s="37"/>
      <c r="R652" s="38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thickBot="1" x14ac:dyDescent="0.25">
      <c r="A653" s="1"/>
      <c r="B653" s="18" t="s">
        <v>12</v>
      </c>
      <c r="C653" s="41" t="e">
        <f>C647*(C651/100)-(C654/2)+(D654/2)</f>
        <v>#N/A</v>
      </c>
      <c r="D653" s="41" t="e">
        <f>D647*(C651/100)-(D654/2)+(C654/2)</f>
        <v>#N/A</v>
      </c>
      <c r="E653" s="1"/>
      <c r="F653" s="17"/>
      <c r="G653" s="1"/>
      <c r="H653" s="18" t="s">
        <v>12</v>
      </c>
      <c r="I653" s="41" t="e">
        <f>I647*(I651/100)-(I654/2)+(J654/2)</f>
        <v>#N/A</v>
      </c>
      <c r="J653" s="41" t="e">
        <f>J647*(I651/100)-(J654/2)+(I654/2)</f>
        <v>#N/A</v>
      </c>
      <c r="K653" s="1"/>
      <c r="L653" s="17"/>
      <c r="M653" s="1"/>
      <c r="N653" s="18" t="s">
        <v>12</v>
      </c>
      <c r="O653" s="41" t="e">
        <f>O647*(O651/100)-(O654/2)+(P654/2)</f>
        <v>#N/A</v>
      </c>
      <c r="P653" s="41" t="e">
        <f>P647*(O651/100)-(P654/2)+(O654/2)</f>
        <v>#N/A</v>
      </c>
      <c r="Q653" s="1"/>
      <c r="R653" s="17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8"/>
      <c r="C654" s="42" t="e">
        <f>VLOOKUP(C643,[1]Sheet14!$C$2:$D$358,2,FALSE)</f>
        <v>#N/A</v>
      </c>
      <c r="D654" s="42" t="e">
        <f>VLOOKUP(D643,[1]Sheet14!$C$2:$D$358,2,FALSE)</f>
        <v>#N/A</v>
      </c>
      <c r="E654" s="1"/>
      <c r="F654" s="17"/>
      <c r="G654" s="1"/>
      <c r="H654" s="18"/>
      <c r="I654" s="42" t="e">
        <f>VLOOKUP(I643,[1]Sheet14!$C$2:$D$358,2,FALSE)</f>
        <v>#N/A</v>
      </c>
      <c r="J654" s="42" t="e">
        <f>VLOOKUP(J643,[1]Sheet14!$C$2:$D$358,2,FALSE)</f>
        <v>#N/A</v>
      </c>
      <c r="K654" s="1"/>
      <c r="L654" s="17"/>
      <c r="M654" s="1"/>
      <c r="N654" s="18"/>
      <c r="O654" s="42" t="e">
        <f>VLOOKUP(O643,[1]Sheet14!$C$2:$D$358,2,FALSE)</f>
        <v>#N/A</v>
      </c>
      <c r="P654" s="42" t="e">
        <f>VLOOKUP(P643,[1]Sheet14!$C$2:$D$358,2,FALSE)</f>
        <v>#N/A</v>
      </c>
      <c r="Q654" s="1"/>
      <c r="R654" s="17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8"/>
      <c r="C655" s="32"/>
      <c r="D655" s="32"/>
      <c r="E655" s="1"/>
      <c r="F655" s="17"/>
      <c r="G655" s="1"/>
      <c r="H655" s="18"/>
      <c r="I655" s="32"/>
      <c r="J655" s="32"/>
      <c r="K655" s="1"/>
      <c r="L655" s="17"/>
      <c r="M655" s="1"/>
      <c r="N655" s="18"/>
      <c r="O655" s="32"/>
      <c r="P655" s="32"/>
      <c r="Q655" s="1"/>
      <c r="R655" s="17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43" t="s">
        <v>13</v>
      </c>
      <c r="C656" s="1"/>
      <c r="D656" s="3" t="s">
        <v>14</v>
      </c>
      <c r="E656" s="3"/>
      <c r="F656" s="11" t="s">
        <v>14</v>
      </c>
      <c r="G656" s="1"/>
      <c r="H656" s="43" t="s">
        <v>13</v>
      </c>
      <c r="I656" s="1"/>
      <c r="J656" s="3" t="s">
        <v>14</v>
      </c>
      <c r="K656" s="3"/>
      <c r="L656" s="11" t="s">
        <v>14</v>
      </c>
      <c r="M656" s="1"/>
      <c r="N656" s="43" t="s">
        <v>13</v>
      </c>
      <c r="O656" s="1"/>
      <c r="P656" s="3" t="s">
        <v>14</v>
      </c>
      <c r="Q656" s="3"/>
      <c r="R656" s="11" t="s">
        <v>14</v>
      </c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44"/>
      <c r="C657" s="31">
        <f>C643</f>
        <v>0</v>
      </c>
      <c r="D657" s="3"/>
      <c r="E657" s="31">
        <f>D643</f>
        <v>0</v>
      </c>
      <c r="F657" s="11"/>
      <c r="G657" s="1"/>
      <c r="H657" s="44"/>
      <c r="I657" s="31">
        <f>I643</f>
        <v>0</v>
      </c>
      <c r="J657" s="3"/>
      <c r="K657" s="31">
        <f>J643</f>
        <v>0</v>
      </c>
      <c r="L657" s="11"/>
      <c r="M657" s="1"/>
      <c r="N657" s="44"/>
      <c r="O657" s="31">
        <f>O643</f>
        <v>0</v>
      </c>
      <c r="P657" s="3"/>
      <c r="Q657" s="31">
        <f>P643</f>
        <v>0</v>
      </c>
      <c r="R657" s="1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45" t="s">
        <v>15</v>
      </c>
      <c r="C658" s="46" t="e">
        <f>IF(D657&gt;0,C653+D657,C653)</f>
        <v>#N/A</v>
      </c>
      <c r="D658" s="1"/>
      <c r="E658" s="46" t="e">
        <f>IF(F657&gt;0,D653+F657,D653)</f>
        <v>#N/A</v>
      </c>
      <c r="F658" s="17"/>
      <c r="G658" s="1"/>
      <c r="H658" s="45" t="s">
        <v>15</v>
      </c>
      <c r="I658" s="46" t="e">
        <f>IF(J657&gt;0,I653+J657,I653)</f>
        <v>#N/A</v>
      </c>
      <c r="J658" s="1"/>
      <c r="K658" s="46" t="e">
        <f>IF(L657&gt;0,J653+L657,J653)</f>
        <v>#N/A</v>
      </c>
      <c r="L658" s="17"/>
      <c r="M658" s="1"/>
      <c r="N658" s="45" t="s">
        <v>15</v>
      </c>
      <c r="O658" s="46" t="e">
        <f>IF(P657&gt;0,O653+P657,O653)</f>
        <v>#N/A</v>
      </c>
      <c r="P658" s="1"/>
      <c r="Q658" s="46" t="e">
        <f>IF(R657&gt;0,P653+R657,P653)</f>
        <v>#N/A</v>
      </c>
      <c r="R658" s="17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44"/>
      <c r="C659" s="37"/>
      <c r="D659" s="3" t="s">
        <v>16</v>
      </c>
      <c r="E659" s="37"/>
      <c r="F659" s="11" t="s">
        <v>16</v>
      </c>
      <c r="G659" s="1"/>
      <c r="H659" s="44"/>
      <c r="I659" s="37"/>
      <c r="J659" s="3" t="s">
        <v>16</v>
      </c>
      <c r="K659" s="37"/>
      <c r="L659" s="11" t="s">
        <v>16</v>
      </c>
      <c r="M659" s="1"/>
      <c r="N659" s="44"/>
      <c r="O659" s="37"/>
      <c r="P659" s="3" t="s">
        <v>16</v>
      </c>
      <c r="Q659" s="37"/>
      <c r="R659" s="11" t="s">
        <v>16</v>
      </c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8" t="s">
        <v>17</v>
      </c>
      <c r="C660" s="37" t="e">
        <f>((C658^7.45)/((C658^7.45)+(E658^7.45)))</f>
        <v>#N/A</v>
      </c>
      <c r="D660" s="32" t="e">
        <f>-(C653-D653)</f>
        <v>#N/A</v>
      </c>
      <c r="E660" s="37" t="e">
        <f>((E658^7.45)/((E658^7.45)+(C658^7.45)))</f>
        <v>#N/A</v>
      </c>
      <c r="F660" s="47" t="e">
        <f>-(D653-C653)</f>
        <v>#N/A</v>
      </c>
      <c r="G660" s="1"/>
      <c r="H660" s="18" t="s">
        <v>17</v>
      </c>
      <c r="I660" s="37" t="e">
        <f>((I658^7.45)/((I658^7.45)+(K658^7.45)))</f>
        <v>#N/A</v>
      </c>
      <c r="J660" s="32" t="e">
        <f>-(I653-J653)</f>
        <v>#N/A</v>
      </c>
      <c r="K660" s="37" t="e">
        <f>((K658^7.45)/((K658^7.45)+(I658^7.45)))</f>
        <v>#N/A</v>
      </c>
      <c r="L660" s="47" t="e">
        <f>-(J653-I653)</f>
        <v>#N/A</v>
      </c>
      <c r="M660" s="1"/>
      <c r="N660" s="18" t="s">
        <v>17</v>
      </c>
      <c r="O660" s="37" t="e">
        <f>((O658^7.45)/((O658^7.45)+(Q658^7.45)))</f>
        <v>#N/A</v>
      </c>
      <c r="P660" s="32" t="e">
        <f>-(O653-P653)</f>
        <v>#N/A</v>
      </c>
      <c r="Q660" s="37" t="e">
        <f>((Q658^7.45)/((Q658^7.45)+(O658^7.45)))</f>
        <v>#N/A</v>
      </c>
      <c r="R660" s="47" t="e">
        <f>-(P653-O653)</f>
        <v>#N/A</v>
      </c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8"/>
      <c r="C661" s="37"/>
      <c r="D661" s="1"/>
      <c r="E661" s="37"/>
      <c r="F661" s="17"/>
      <c r="G661" s="1"/>
      <c r="H661" s="18"/>
      <c r="I661" s="37"/>
      <c r="J661" s="1"/>
      <c r="K661" s="37"/>
      <c r="L661" s="17"/>
      <c r="M661" s="1"/>
      <c r="N661" s="18"/>
      <c r="O661" s="37"/>
      <c r="P661" s="1"/>
      <c r="Q661" s="37"/>
      <c r="R661" s="17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8" t="s">
        <v>18</v>
      </c>
      <c r="C662" s="37">
        <f>110/(110+100)</f>
        <v>0.52380952380952384</v>
      </c>
      <c r="D662" s="1"/>
      <c r="E662" s="37">
        <f>110/(110+100)</f>
        <v>0.52380952380952384</v>
      </c>
      <c r="F662" s="17"/>
      <c r="G662" s="1"/>
      <c r="H662" s="18" t="s">
        <v>18</v>
      </c>
      <c r="I662" s="37">
        <f>110/(110+100)</f>
        <v>0.52380952380952384</v>
      </c>
      <c r="J662" s="1"/>
      <c r="K662" s="37">
        <f>110/(110+100)</f>
        <v>0.52380952380952384</v>
      </c>
      <c r="L662" s="17"/>
      <c r="M662" s="1"/>
      <c r="N662" s="18" t="s">
        <v>18</v>
      </c>
      <c r="O662" s="37">
        <f>110/(110+100)</f>
        <v>0.52380952380952384</v>
      </c>
      <c r="P662" s="1"/>
      <c r="Q662" s="37">
        <f>110/(110+100)</f>
        <v>0.52380952380952384</v>
      </c>
      <c r="R662" s="17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8"/>
      <c r="C663" s="37"/>
      <c r="D663" s="1"/>
      <c r="E663" s="37"/>
      <c r="F663" s="17"/>
      <c r="G663" s="1"/>
      <c r="H663" s="18"/>
      <c r="I663" s="37"/>
      <c r="J663" s="1"/>
      <c r="K663" s="37"/>
      <c r="L663" s="17"/>
      <c r="M663" s="1"/>
      <c r="N663" s="18"/>
      <c r="O663" s="37"/>
      <c r="P663" s="1"/>
      <c r="Q663" s="37"/>
      <c r="R663" s="17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45" t="s">
        <v>19</v>
      </c>
      <c r="C664" s="48" t="e">
        <f>C660-C662</f>
        <v>#N/A</v>
      </c>
      <c r="D664" s="1"/>
      <c r="E664" s="48" t="e">
        <f>E660-E662</f>
        <v>#N/A</v>
      </c>
      <c r="F664" s="17"/>
      <c r="G664" s="1"/>
      <c r="H664" s="45" t="s">
        <v>19</v>
      </c>
      <c r="I664" s="48" t="e">
        <f>I660-I662</f>
        <v>#N/A</v>
      </c>
      <c r="J664" s="1"/>
      <c r="K664" s="48" t="e">
        <f>K660-K662</f>
        <v>#N/A</v>
      </c>
      <c r="L664" s="17"/>
      <c r="M664" s="1"/>
      <c r="N664" s="45" t="s">
        <v>19</v>
      </c>
      <c r="O664" s="48" t="e">
        <f>O660-O662</f>
        <v>#N/A</v>
      </c>
      <c r="P664" s="1"/>
      <c r="Q664" s="48" t="e">
        <f>Q660-Q662</f>
        <v>#N/A</v>
      </c>
      <c r="R664" s="17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44"/>
      <c r="C665" s="37"/>
      <c r="D665" s="1"/>
      <c r="E665" s="37"/>
      <c r="F665" s="17"/>
      <c r="G665" s="1"/>
      <c r="H665" s="44"/>
      <c r="I665" s="37"/>
      <c r="J665" s="1"/>
      <c r="K665" s="37"/>
      <c r="L665" s="17"/>
      <c r="M665" s="1"/>
      <c r="N665" s="44"/>
      <c r="O665" s="37"/>
      <c r="P665" s="1"/>
      <c r="Q665" s="37"/>
      <c r="R665" s="17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45" t="s">
        <v>20</v>
      </c>
      <c r="C666" s="49" t="e">
        <f>VLOOKUP(C643,'[2]Kelly Sunday'!$C$2:$L$106,9,FALSE)</f>
        <v>#N/A</v>
      </c>
      <c r="D666" s="1"/>
      <c r="E666" s="49" t="e">
        <f>VLOOKUP(D643,'[2]Kelly Sunday'!$E$2:$L$106,8,FALSE)</f>
        <v>#N/A</v>
      </c>
      <c r="F666" s="17"/>
      <c r="G666" s="1"/>
      <c r="H666" s="45" t="s">
        <v>20</v>
      </c>
      <c r="I666" s="49" t="e">
        <f>VLOOKUP(I643,'[2]Kelly Sunday'!$C$2:$L$106,9,FALSE)</f>
        <v>#N/A</v>
      </c>
      <c r="J666" s="1"/>
      <c r="K666" s="49" t="e">
        <f>VLOOKUP(J643,'[2]Kelly Sunday'!$E$2:$L$106,8,FALSE)</f>
        <v>#N/A</v>
      </c>
      <c r="L666" s="17"/>
      <c r="M666" s="1"/>
      <c r="N666" s="45" t="s">
        <v>20</v>
      </c>
      <c r="O666" s="49" t="e">
        <f>VLOOKUP(O643,'[2]Kelly Sunday'!$C$2:$L$106,9,FALSE)</f>
        <v>#N/A</v>
      </c>
      <c r="P666" s="1"/>
      <c r="Q666" s="49" t="e">
        <f>VLOOKUP(P643,'[2]Kelly Sunday'!$E$2:$L$106,8,FALSE)</f>
        <v>#N/A</v>
      </c>
      <c r="R666" s="17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44"/>
      <c r="C667" s="37"/>
      <c r="D667" s="1"/>
      <c r="E667" s="37"/>
      <c r="F667" s="17"/>
      <c r="G667" s="1"/>
      <c r="H667" s="44"/>
      <c r="I667" s="37"/>
      <c r="J667" s="1"/>
      <c r="K667" s="37"/>
      <c r="L667" s="17"/>
      <c r="M667" s="1"/>
      <c r="N667" s="44"/>
      <c r="O667" s="37"/>
      <c r="P667" s="1"/>
      <c r="Q667" s="37"/>
      <c r="R667" s="17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50" t="s">
        <v>21</v>
      </c>
      <c r="C668" s="37"/>
      <c r="D668" s="3" t="s">
        <v>14</v>
      </c>
      <c r="E668" s="37"/>
      <c r="F668" s="17"/>
      <c r="G668" s="1"/>
      <c r="H668" s="50" t="s">
        <v>21</v>
      </c>
      <c r="I668" s="37"/>
      <c r="J668" s="3" t="s">
        <v>14</v>
      </c>
      <c r="K668" s="37"/>
      <c r="L668" s="17"/>
      <c r="M668" s="1"/>
      <c r="N668" s="50" t="s">
        <v>21</v>
      </c>
      <c r="O668" s="37"/>
      <c r="P668" s="3" t="s">
        <v>14</v>
      </c>
      <c r="Q668" s="37"/>
      <c r="R668" s="17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44"/>
      <c r="C669" s="31">
        <f>C643</f>
        <v>0</v>
      </c>
      <c r="D669" s="3">
        <v>148.5</v>
      </c>
      <c r="E669" s="31">
        <f>D643</f>
        <v>0</v>
      </c>
      <c r="F669" s="17" t="s">
        <v>22</v>
      </c>
      <c r="G669" s="1"/>
      <c r="H669" s="44"/>
      <c r="I669" s="31">
        <f>I643</f>
        <v>0</v>
      </c>
      <c r="J669" s="3">
        <v>148.5</v>
      </c>
      <c r="K669" s="31">
        <f>J643</f>
        <v>0</v>
      </c>
      <c r="L669" s="17" t="s">
        <v>22</v>
      </c>
      <c r="M669" s="1"/>
      <c r="N669" s="44"/>
      <c r="O669" s="31">
        <f>O643</f>
        <v>0</v>
      </c>
      <c r="P669" s="3">
        <v>148.5</v>
      </c>
      <c r="Q669" s="31">
        <f>P643</f>
        <v>0</v>
      </c>
      <c r="R669" s="17" t="s">
        <v>22</v>
      </c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45" t="s">
        <v>23</v>
      </c>
      <c r="C670" s="46" t="e">
        <f>C653</f>
        <v>#N/A</v>
      </c>
      <c r="D670" s="1"/>
      <c r="E670" s="46" t="e">
        <f>D653</f>
        <v>#N/A</v>
      </c>
      <c r="F670" s="33" t="e">
        <f>E670+C670</f>
        <v>#N/A</v>
      </c>
      <c r="G670" s="1"/>
      <c r="H670" s="45" t="s">
        <v>23</v>
      </c>
      <c r="I670" s="46" t="e">
        <f>I653</f>
        <v>#N/A</v>
      </c>
      <c r="J670" s="1"/>
      <c r="K670" s="46" t="e">
        <f>J653</f>
        <v>#N/A</v>
      </c>
      <c r="L670" s="33" t="e">
        <f>K670+I670</f>
        <v>#N/A</v>
      </c>
      <c r="M670" s="1"/>
      <c r="N670" s="45" t="s">
        <v>23</v>
      </c>
      <c r="O670" s="46" t="e">
        <f>O653</f>
        <v>#N/A</v>
      </c>
      <c r="P670" s="1"/>
      <c r="Q670" s="46" t="e">
        <f>P653</f>
        <v>#N/A</v>
      </c>
      <c r="R670" s="33" t="e">
        <f>Q670+O670</f>
        <v>#N/A</v>
      </c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44"/>
      <c r="C671" s="46"/>
      <c r="D671" s="1"/>
      <c r="E671" s="46"/>
      <c r="F671" s="33"/>
      <c r="G671" s="1"/>
      <c r="H671" s="44"/>
      <c r="I671" s="46"/>
      <c r="J671" s="1"/>
      <c r="K671" s="46"/>
      <c r="L671" s="33"/>
      <c r="M671" s="1"/>
      <c r="N671" s="44"/>
      <c r="O671" s="46"/>
      <c r="P671" s="1"/>
      <c r="Q671" s="46"/>
      <c r="R671" s="33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44"/>
      <c r="C672" s="51" t="s">
        <v>24</v>
      </c>
      <c r="D672" s="3"/>
      <c r="E672" s="51" t="s">
        <v>25</v>
      </c>
      <c r="F672" s="33"/>
      <c r="G672" s="1"/>
      <c r="H672" s="44"/>
      <c r="I672" s="51" t="s">
        <v>24</v>
      </c>
      <c r="J672" s="3"/>
      <c r="K672" s="51" t="s">
        <v>25</v>
      </c>
      <c r="L672" s="33"/>
      <c r="M672" s="1"/>
      <c r="N672" s="44"/>
      <c r="O672" s="51" t="s">
        <v>24</v>
      </c>
      <c r="P672" s="3"/>
      <c r="Q672" s="51" t="s">
        <v>25</v>
      </c>
      <c r="R672" s="33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45" t="s">
        <v>26</v>
      </c>
      <c r="C673" s="37" t="e">
        <f>(F670^7.45)/((F670^7.45)+(D669^7.45))</f>
        <v>#N/A</v>
      </c>
      <c r="D673" s="1"/>
      <c r="E673" s="52" t="e">
        <f>(D669^7.45)/((D669^7.45)+(F670^7.45))</f>
        <v>#N/A</v>
      </c>
      <c r="F673" s="17"/>
      <c r="G673" s="34"/>
      <c r="H673" s="45" t="s">
        <v>26</v>
      </c>
      <c r="I673" s="37" t="e">
        <f>(L670^7.45)/((L670^7.45)+(J669^7.45))</f>
        <v>#N/A</v>
      </c>
      <c r="J673" s="1"/>
      <c r="K673" s="52" t="e">
        <f>(J669^7.45)/((J669^7.45)+(L670^7.45))</f>
        <v>#N/A</v>
      </c>
      <c r="L673" s="17"/>
      <c r="M673" s="1"/>
      <c r="N673" s="45" t="s">
        <v>26</v>
      </c>
      <c r="O673" s="37" t="e">
        <f>(R670^7.45)/((R670^7.45)+(P669^7.45))</f>
        <v>#N/A</v>
      </c>
      <c r="P673" s="1"/>
      <c r="Q673" s="52" t="e">
        <f>(P669^7.45)/((P669^7.45)+(R670^7.45))</f>
        <v>#N/A</v>
      </c>
      <c r="R673" s="17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44"/>
      <c r="C674" s="37"/>
      <c r="D674" s="37"/>
      <c r="E674" s="37"/>
      <c r="F674" s="17"/>
      <c r="G674" s="34"/>
      <c r="H674" s="44"/>
      <c r="I674" s="37"/>
      <c r="J674" s="37"/>
      <c r="K674" s="37"/>
      <c r="L674" s="17"/>
      <c r="M674" s="1"/>
      <c r="N674" s="44"/>
      <c r="O674" s="37"/>
      <c r="P674" s="37"/>
      <c r="Q674" s="37"/>
      <c r="R674" s="17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8" t="s">
        <v>18</v>
      </c>
      <c r="C675" s="37">
        <f>110/(110+100)</f>
        <v>0.52380952380952384</v>
      </c>
      <c r="D675" s="37"/>
      <c r="E675" s="37">
        <f>110/(110+100)</f>
        <v>0.52380952380952384</v>
      </c>
      <c r="F675" s="17"/>
      <c r="G675" s="1"/>
      <c r="H675" s="18" t="s">
        <v>18</v>
      </c>
      <c r="I675" s="37">
        <f>110/(110+100)</f>
        <v>0.52380952380952384</v>
      </c>
      <c r="J675" s="37"/>
      <c r="K675" s="37">
        <f>110/(110+100)</f>
        <v>0.52380952380952384</v>
      </c>
      <c r="L675" s="17"/>
      <c r="M675" s="1"/>
      <c r="N675" s="18" t="s">
        <v>18</v>
      </c>
      <c r="O675" s="37">
        <f>110/(110+100)</f>
        <v>0.52380952380952384</v>
      </c>
      <c r="P675" s="37"/>
      <c r="Q675" s="37">
        <f>110/(110+100)</f>
        <v>0.52380952380952384</v>
      </c>
      <c r="R675" s="17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44"/>
      <c r="C676" s="37"/>
      <c r="D676" s="37"/>
      <c r="E676" s="37"/>
      <c r="F676" s="17"/>
      <c r="G676" s="1"/>
      <c r="H676" s="44"/>
      <c r="I676" s="37"/>
      <c r="J676" s="37"/>
      <c r="K676" s="37"/>
      <c r="L676" s="17"/>
      <c r="M676" s="1"/>
      <c r="N676" s="44"/>
      <c r="O676" s="37"/>
      <c r="P676" s="37"/>
      <c r="Q676" s="37"/>
      <c r="R676" s="17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45" t="s">
        <v>19</v>
      </c>
      <c r="C677" s="48" t="e">
        <f>C673-C675</f>
        <v>#N/A</v>
      </c>
      <c r="D677" s="1"/>
      <c r="E677" s="48" t="e">
        <f>E673-E675</f>
        <v>#N/A</v>
      </c>
      <c r="F677" s="17"/>
      <c r="G677" s="1"/>
      <c r="H677" s="45" t="s">
        <v>19</v>
      </c>
      <c r="I677" s="48" t="e">
        <f>I673-I675</f>
        <v>#N/A</v>
      </c>
      <c r="J677" s="1"/>
      <c r="K677" s="48" t="e">
        <f>K673-K675</f>
        <v>#N/A</v>
      </c>
      <c r="L677" s="17"/>
      <c r="M677" s="1"/>
      <c r="N677" s="45" t="s">
        <v>19</v>
      </c>
      <c r="O677" s="48" t="e">
        <f>O673-O675</f>
        <v>#N/A</v>
      </c>
      <c r="P677" s="1"/>
      <c r="Q677" s="48" t="e">
        <f>Q673-Q675</f>
        <v>#N/A</v>
      </c>
      <c r="R677" s="17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44"/>
      <c r="C678" s="37"/>
      <c r="D678" s="1"/>
      <c r="E678" s="37"/>
      <c r="F678" s="17"/>
      <c r="G678" s="1"/>
      <c r="H678" s="44"/>
      <c r="I678" s="37"/>
      <c r="J678" s="1"/>
      <c r="K678" s="37"/>
      <c r="L678" s="17"/>
      <c r="M678" s="1"/>
      <c r="N678" s="44"/>
      <c r="O678" s="37"/>
      <c r="P678" s="1"/>
      <c r="Q678" s="37"/>
      <c r="R678" s="17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45" t="s">
        <v>20</v>
      </c>
      <c r="C679" s="49" t="e">
        <f>VLOOKUP(C643,'[2]Kelly Sunday O-U'!$C$2:$L$106,9,FALSE)</f>
        <v>#N/A</v>
      </c>
      <c r="D679" s="1"/>
      <c r="E679" s="49" t="e">
        <f>VLOOKUP(C643,'[2]Kelly Sunday O-U'!$C$2:$L$106,10,FALSE)</f>
        <v>#N/A</v>
      </c>
      <c r="F679" s="17"/>
      <c r="G679" s="1"/>
      <c r="H679" s="45" t="s">
        <v>20</v>
      </c>
      <c r="I679" s="49" t="e">
        <f>VLOOKUP(I643,'[2]Kelly Sunday O-U'!$C$2:$L$106,9,FALSE)</f>
        <v>#N/A</v>
      </c>
      <c r="J679" s="1"/>
      <c r="K679" s="49" t="e">
        <f>VLOOKUP(I643,'[2]Kelly Sunday O-U'!$C$2:$L$106,10,FALSE)</f>
        <v>#N/A</v>
      </c>
      <c r="L679" s="17"/>
      <c r="M679" s="1"/>
      <c r="N679" s="45" t="s">
        <v>20</v>
      </c>
      <c r="O679" s="49" t="e">
        <f>VLOOKUP(O643,'[2]Kelly Sunday O-U'!$C$2:$L$106,9,FALSE)</f>
        <v>#N/A</v>
      </c>
      <c r="P679" s="1"/>
      <c r="Q679" s="49" t="e">
        <f>VLOOKUP(O643,'[2]Kelly Sunday O-U'!$C$2:$L$106,10,FALSE)</f>
        <v>#N/A</v>
      </c>
      <c r="R679" s="17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55"/>
      <c r="C680" s="56"/>
      <c r="D680" s="57"/>
      <c r="E680" s="56"/>
      <c r="F680" s="58"/>
      <c r="G680" s="1"/>
      <c r="H680" s="55"/>
      <c r="I680" s="56"/>
      <c r="J680" s="57"/>
      <c r="K680" s="56"/>
      <c r="L680" s="58"/>
      <c r="M680" s="1"/>
      <c r="N680" s="55"/>
      <c r="O680" s="56"/>
      <c r="P680" s="57"/>
      <c r="Q680" s="56"/>
      <c r="R680" s="58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40"/>
      <c r="D681" s="40"/>
      <c r="E681" s="37"/>
      <c r="F681" s="61"/>
      <c r="G681" s="1"/>
      <c r="H681" s="1"/>
      <c r="I681" s="40"/>
      <c r="J681" s="40"/>
      <c r="K681" s="37"/>
      <c r="L681" s="61"/>
      <c r="M681" s="1"/>
      <c r="N681" s="1"/>
      <c r="O681" s="40"/>
      <c r="P681" s="40"/>
      <c r="Q681" s="37"/>
      <c r="R681" s="6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28"/>
      <c r="C682" s="30"/>
      <c r="D682" s="30"/>
      <c r="E682" s="30"/>
      <c r="F682" s="29"/>
      <c r="G682" s="1"/>
      <c r="H682" s="28"/>
      <c r="I682" s="30"/>
      <c r="J682" s="30"/>
      <c r="K682" s="30"/>
      <c r="L682" s="29"/>
      <c r="M682" s="1"/>
      <c r="N682" s="28"/>
      <c r="O682" s="30"/>
      <c r="P682" s="30"/>
      <c r="Q682" s="30"/>
      <c r="R682" s="29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8"/>
      <c r="C683" s="31">
        <f>'NCAA Tournament Bracket'!R60</f>
        <v>0</v>
      </c>
      <c r="D683" s="31">
        <f>'NCAA Tournament Bracket'!R64</f>
        <v>0</v>
      </c>
      <c r="E683" s="1"/>
      <c r="F683" s="17"/>
      <c r="G683" s="1"/>
      <c r="H683" s="18"/>
      <c r="I683" s="31">
        <f>'NCAA Tournament Bracket'!E5</f>
        <v>0</v>
      </c>
      <c r="J683" s="31">
        <f>'NCAA Tournament Bracket'!E13</f>
        <v>0</v>
      </c>
      <c r="K683" s="1"/>
      <c r="L683" s="17"/>
      <c r="M683" s="1"/>
      <c r="N683" s="18"/>
      <c r="O683" s="31">
        <f>'NCAA Tournament Bracket'!E21</f>
        <v>0</v>
      </c>
      <c r="P683" s="31">
        <f>'NCAA Tournament Bracket'!E29</f>
        <v>0</v>
      </c>
      <c r="Q683" s="1"/>
      <c r="R683" s="17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8" t="s">
        <v>6</v>
      </c>
      <c r="C684" s="32" t="e">
        <f>VLOOKUP(C683,[1]Stats!$B$2:$I$363,5,FALSE)-(VLOOKUP(C683,[1]Stats!$B$2:$I$363,8,FALSE)/2)</f>
        <v>#N/A</v>
      </c>
      <c r="D684" s="32" t="e">
        <f>VLOOKUP(D683,[1]Stats!$B$2:$I$363,5,FALSE)-(VLOOKUP(D683,[1]Stats!$B$2:$I$363,8,FALSE)/2)</f>
        <v>#N/A</v>
      </c>
      <c r="E684" s="1"/>
      <c r="F684" s="33"/>
      <c r="G684" s="34"/>
      <c r="H684" s="18" t="s">
        <v>6</v>
      </c>
      <c r="I684" s="32" t="e">
        <f>VLOOKUP(I683,[1]Stats!$B$2:$I$363,5,FALSE)-(VLOOKUP(I683,[1]Stats!$B$2:$I$363,8,FALSE)/2)</f>
        <v>#N/A</v>
      </c>
      <c r="J684" s="32" t="e">
        <f>VLOOKUP(J683,[1]Stats!$B$2:$I$363,5,FALSE)-(VLOOKUP(J683,[1]Stats!$B$2:$I$363,8,FALSE)/2)</f>
        <v>#N/A</v>
      </c>
      <c r="K684" s="1"/>
      <c r="L684" s="33"/>
      <c r="M684" s="1"/>
      <c r="N684" s="18" t="s">
        <v>6</v>
      </c>
      <c r="O684" s="32" t="e">
        <f>VLOOKUP(O683,[1]Stats!$B$2:$I$363,5,FALSE)-(VLOOKUP(O683,[1]Stats!$B$2:$I$363,8,FALSE)/2)</f>
        <v>#N/A</v>
      </c>
      <c r="P684" s="32" t="e">
        <f>VLOOKUP(P683,[1]Stats!$B$2:$I$363,5,FALSE)-(VLOOKUP(P683,[1]Stats!$B$2:$I$363,8,FALSE)/2)</f>
        <v>#N/A</v>
      </c>
      <c r="Q684" s="1"/>
      <c r="R684" s="33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8" t="s">
        <v>7</v>
      </c>
      <c r="C685" s="32" t="e">
        <f>VLOOKUP(C683,[1]Stats!$B$2:$I$363,6,FALSE)-(VLOOKUP(C683,[2]Stats!$B$2:$I$364,8,FALSE)/2)</f>
        <v>#N/A</v>
      </c>
      <c r="D685" s="32" t="e">
        <f>VLOOKUP(D683,[1]Stats!$B$2:$I$363,6,FALSE)-(VLOOKUP(D683,[2]Stats!$B$2:$I$364,8,FALSE)/2)</f>
        <v>#N/A</v>
      </c>
      <c r="E685" s="1"/>
      <c r="F685" s="35"/>
      <c r="G685" s="34"/>
      <c r="H685" s="18" t="s">
        <v>7</v>
      </c>
      <c r="I685" s="32" t="e">
        <f>VLOOKUP(I683,[1]Stats!$B$2:$I$363,6,FALSE)-(VLOOKUP(I683,[2]Stats!$B$2:$I$364,8,FALSE)/2)</f>
        <v>#N/A</v>
      </c>
      <c r="J685" s="32" t="e">
        <f>VLOOKUP(J683,[1]Stats!$B$2:$I$363,6,FALSE)-(VLOOKUP(J683,[2]Stats!$B$2:$I$364,8,FALSE)/2)</f>
        <v>#N/A</v>
      </c>
      <c r="K685" s="1"/>
      <c r="L685" s="35"/>
      <c r="M685" s="1"/>
      <c r="N685" s="18" t="s">
        <v>7</v>
      </c>
      <c r="O685" s="32" t="e">
        <f>VLOOKUP(O683,[1]Stats!$B$2:$I$363,6,FALSE)-(VLOOKUP(O683,[2]Stats!$B$2:$I$364,8,FALSE)/2)</f>
        <v>#N/A</v>
      </c>
      <c r="P685" s="32" t="e">
        <f>VLOOKUP(P683,[1]Stats!$B$2:$I$363,6,FALSE)-(VLOOKUP(P683,[2]Stats!$B$2:$I$364,8,FALSE)/2)</f>
        <v>#N/A</v>
      </c>
      <c r="Q685" s="1"/>
      <c r="R685" s="35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8"/>
      <c r="C686" s="3"/>
      <c r="D686" s="3"/>
      <c r="E686" s="1"/>
      <c r="F686" s="11"/>
      <c r="G686" s="1"/>
      <c r="H686" s="18"/>
      <c r="I686" s="3"/>
      <c r="J686" s="3"/>
      <c r="K686" s="1"/>
      <c r="L686" s="11"/>
      <c r="M686" s="1"/>
      <c r="N686" s="18"/>
      <c r="O686" s="3"/>
      <c r="P686" s="3"/>
      <c r="Q686" s="1"/>
      <c r="R686" s="1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8" t="s">
        <v>8</v>
      </c>
      <c r="C687" s="32" t="e">
        <f>(C684*D685)/[1]Stats!$F$365</f>
        <v>#N/A</v>
      </c>
      <c r="D687" s="32" t="e">
        <f>(D684*C685)/[1]Stats!$F$365</f>
        <v>#N/A</v>
      </c>
      <c r="E687" s="1"/>
      <c r="F687" s="11"/>
      <c r="G687" s="1"/>
      <c r="H687" s="18" t="s">
        <v>8</v>
      </c>
      <c r="I687" s="32" t="e">
        <f>(I684*J685)/[1]Stats!$F$365</f>
        <v>#N/A</v>
      </c>
      <c r="J687" s="32" t="e">
        <f>(J684*I685)/[1]Stats!$F$365</f>
        <v>#N/A</v>
      </c>
      <c r="K687" s="1"/>
      <c r="L687" s="11"/>
      <c r="M687" s="1"/>
      <c r="N687" s="18" t="s">
        <v>8</v>
      </c>
      <c r="O687" s="32" t="e">
        <f>(O684*P685)/[1]Stats!$F$365</f>
        <v>#N/A</v>
      </c>
      <c r="P687" s="32" t="e">
        <f>(P684*O685)/[1]Stats!$F$365</f>
        <v>#N/A</v>
      </c>
      <c r="Q687" s="1"/>
      <c r="R687" s="1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8"/>
      <c r="C688" s="36"/>
      <c r="D688" s="36"/>
      <c r="E688" s="1"/>
      <c r="F688" s="11"/>
      <c r="G688" s="1"/>
      <c r="H688" s="18"/>
      <c r="I688" s="36"/>
      <c r="J688" s="36"/>
      <c r="K688" s="1"/>
      <c r="L688" s="11"/>
      <c r="M688" s="1"/>
      <c r="N688" s="18"/>
      <c r="O688" s="36"/>
      <c r="P688" s="36"/>
      <c r="Q688" s="1"/>
      <c r="R688" s="1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8" t="s">
        <v>9</v>
      </c>
      <c r="C689" s="32" t="e">
        <f>VLOOKUP(C683,[2]Stats!$B$2:$H$364,7,FALSE)</f>
        <v>#N/A</v>
      </c>
      <c r="D689" s="32" t="e">
        <f>VLOOKUP(D683,[2]Stats!$B$2:$H$364,7,FALSE)</f>
        <v>#N/A</v>
      </c>
      <c r="E689" s="37"/>
      <c r="F689" s="38"/>
      <c r="G689" s="1"/>
      <c r="H689" s="18" t="s">
        <v>9</v>
      </c>
      <c r="I689" s="32" t="e">
        <f>VLOOKUP(I683,[2]Stats!$B$2:$H$364,7,FALSE)</f>
        <v>#N/A</v>
      </c>
      <c r="J689" s="32" t="e">
        <f>VLOOKUP(J683,[2]Stats!$B$2:$H$364,7,FALSE)</f>
        <v>#N/A</v>
      </c>
      <c r="K689" s="37"/>
      <c r="L689" s="38"/>
      <c r="M689" s="1"/>
      <c r="N689" s="18" t="s">
        <v>9</v>
      </c>
      <c r="O689" s="32" t="e">
        <f>VLOOKUP(O683,[2]Stats!$B$2:$H$364,7,FALSE)</f>
        <v>#N/A</v>
      </c>
      <c r="P689" s="32" t="e">
        <f>VLOOKUP(P683,[2]Stats!$B$2:$H$364,7,FALSE)</f>
        <v>#N/A</v>
      </c>
      <c r="Q689" s="37"/>
      <c r="R689" s="38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8" t="s">
        <v>10</v>
      </c>
      <c r="C690" s="39" t="e">
        <f>C689/[1]Stats!$H$364</f>
        <v>#N/A</v>
      </c>
      <c r="D690" s="39" t="e">
        <f>D689/[1]Stats!$H$364</f>
        <v>#N/A</v>
      </c>
      <c r="E690" s="37"/>
      <c r="F690" s="38"/>
      <c r="G690" s="1"/>
      <c r="H690" s="18" t="s">
        <v>10</v>
      </c>
      <c r="I690" s="39" t="e">
        <f>I689/[1]Stats!$H$364</f>
        <v>#N/A</v>
      </c>
      <c r="J690" s="39" t="e">
        <f>J689/[1]Stats!$H$364</f>
        <v>#N/A</v>
      </c>
      <c r="K690" s="37"/>
      <c r="L690" s="38"/>
      <c r="M690" s="1"/>
      <c r="N690" s="18" t="s">
        <v>10</v>
      </c>
      <c r="O690" s="39" t="e">
        <f>O689/[1]Stats!$H$364</f>
        <v>#N/A</v>
      </c>
      <c r="P690" s="39" t="e">
        <f>P689/[1]Stats!$H$364</f>
        <v>#N/A</v>
      </c>
      <c r="Q690" s="37"/>
      <c r="R690" s="38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8" t="s">
        <v>11</v>
      </c>
      <c r="C691" s="79" t="e">
        <f>(((C690*D690)*[1]Stats!$H$364))</f>
        <v>#N/A</v>
      </c>
      <c r="D691" s="75"/>
      <c r="E691" s="37"/>
      <c r="F691" s="38"/>
      <c r="G691" s="1"/>
      <c r="H691" s="18" t="s">
        <v>11</v>
      </c>
      <c r="I691" s="79" t="e">
        <f>(((I690*J690)*[1]Stats!$H$364))</f>
        <v>#N/A</v>
      </c>
      <c r="J691" s="75"/>
      <c r="K691" s="37"/>
      <c r="L691" s="38"/>
      <c r="M691" s="1"/>
      <c r="N691" s="18" t="s">
        <v>11</v>
      </c>
      <c r="O691" s="79" t="e">
        <f>(((O690*P690)*[1]Stats!$H$364))</f>
        <v>#N/A</v>
      </c>
      <c r="P691" s="75"/>
      <c r="Q691" s="37"/>
      <c r="R691" s="38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thickBot="1" x14ac:dyDescent="0.25">
      <c r="A692" s="1"/>
      <c r="B692" s="18"/>
      <c r="C692" s="40"/>
      <c r="D692" s="40"/>
      <c r="E692" s="37"/>
      <c r="F692" s="38"/>
      <c r="G692" s="1"/>
      <c r="H692" s="18"/>
      <c r="I692" s="40"/>
      <c r="J692" s="40"/>
      <c r="K692" s="37"/>
      <c r="L692" s="38"/>
      <c r="M692" s="1"/>
      <c r="N692" s="18"/>
      <c r="O692" s="40"/>
      <c r="P692" s="40"/>
      <c r="Q692" s="37"/>
      <c r="R692" s="38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thickBot="1" x14ac:dyDescent="0.25">
      <c r="A693" s="1"/>
      <c r="B693" s="18" t="s">
        <v>12</v>
      </c>
      <c r="C693" s="41" t="e">
        <f>C687*(C691/100)-(C694/2)+(D694/2)</f>
        <v>#N/A</v>
      </c>
      <c r="D693" s="41" t="e">
        <f>D687*(C691/100)-(D694/2)+(C694/2)</f>
        <v>#N/A</v>
      </c>
      <c r="E693" s="1"/>
      <c r="F693" s="17"/>
      <c r="G693" s="1"/>
      <c r="H693" s="18" t="s">
        <v>12</v>
      </c>
      <c r="I693" s="41" t="e">
        <f>I687*(I691/100)-(I694/2)+(J694/2)</f>
        <v>#N/A</v>
      </c>
      <c r="J693" s="41" t="e">
        <f>J687*(I691/100)-(J694/2)+(I694/2)</f>
        <v>#N/A</v>
      </c>
      <c r="K693" s="1"/>
      <c r="L693" s="17"/>
      <c r="M693" s="1"/>
      <c r="N693" s="18" t="s">
        <v>12</v>
      </c>
      <c r="O693" s="41" t="e">
        <f>O687*(O691/100)-(O694/2)+(P694/2)</f>
        <v>#N/A</v>
      </c>
      <c r="P693" s="41" t="e">
        <f>P687*(O691/100)-(P694/2)+(O694/2)</f>
        <v>#N/A</v>
      </c>
      <c r="Q693" s="1"/>
      <c r="R693" s="17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8"/>
      <c r="C694" s="42" t="e">
        <f>VLOOKUP(C683,[1]Sheet14!$C$2:$D$358,2,FALSE)</f>
        <v>#N/A</v>
      </c>
      <c r="D694" s="42" t="e">
        <f>VLOOKUP(D683,[1]Sheet14!$C$2:$D$358,2,FALSE)</f>
        <v>#N/A</v>
      </c>
      <c r="E694" s="1"/>
      <c r="F694" s="17"/>
      <c r="G694" s="1"/>
      <c r="H694" s="18"/>
      <c r="I694" s="42" t="e">
        <f>VLOOKUP(I683,[1]Sheet14!$C$2:$D$358,2,FALSE)</f>
        <v>#N/A</v>
      </c>
      <c r="J694" s="42" t="e">
        <f>VLOOKUP(J683,[1]Sheet14!$C$2:$D$358,2,FALSE)</f>
        <v>#N/A</v>
      </c>
      <c r="K694" s="1"/>
      <c r="L694" s="17"/>
      <c r="M694" s="1"/>
      <c r="N694" s="18"/>
      <c r="O694" s="42" t="e">
        <f>VLOOKUP(O683,[1]Sheet14!$C$2:$D$358,2,FALSE)</f>
        <v>#N/A</v>
      </c>
      <c r="P694" s="42" t="e">
        <f>VLOOKUP(P683,[1]Sheet14!$C$2:$D$358,2,FALSE)</f>
        <v>#N/A</v>
      </c>
      <c r="Q694" s="1"/>
      <c r="R694" s="17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8"/>
      <c r="C695" s="32"/>
      <c r="D695" s="32"/>
      <c r="E695" s="1"/>
      <c r="F695" s="17"/>
      <c r="G695" s="1"/>
      <c r="H695" s="18"/>
      <c r="I695" s="32"/>
      <c r="J695" s="32"/>
      <c r="K695" s="1"/>
      <c r="L695" s="17"/>
      <c r="M695" s="1"/>
      <c r="N695" s="18"/>
      <c r="O695" s="32"/>
      <c r="P695" s="32"/>
      <c r="Q695" s="1"/>
      <c r="R695" s="17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43" t="s">
        <v>13</v>
      </c>
      <c r="C696" s="1"/>
      <c r="D696" s="3" t="s">
        <v>14</v>
      </c>
      <c r="E696" s="3"/>
      <c r="F696" s="11" t="s">
        <v>14</v>
      </c>
      <c r="G696" s="1"/>
      <c r="H696" s="43" t="s">
        <v>13</v>
      </c>
      <c r="I696" s="1"/>
      <c r="J696" s="3" t="s">
        <v>14</v>
      </c>
      <c r="K696" s="3"/>
      <c r="L696" s="11" t="s">
        <v>14</v>
      </c>
      <c r="M696" s="1"/>
      <c r="N696" s="43" t="s">
        <v>13</v>
      </c>
      <c r="O696" s="1"/>
      <c r="P696" s="3" t="s">
        <v>14</v>
      </c>
      <c r="Q696" s="3"/>
      <c r="R696" s="11" t="s">
        <v>14</v>
      </c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44"/>
      <c r="C697" s="31">
        <f>C683</f>
        <v>0</v>
      </c>
      <c r="D697" s="3"/>
      <c r="E697" s="31">
        <f>D683</f>
        <v>0</v>
      </c>
      <c r="F697" s="11"/>
      <c r="G697" s="1"/>
      <c r="H697" s="44"/>
      <c r="I697" s="31">
        <f>I683</f>
        <v>0</v>
      </c>
      <c r="J697" s="3"/>
      <c r="K697" s="31">
        <f>J683</f>
        <v>0</v>
      </c>
      <c r="L697" s="11"/>
      <c r="M697" s="1"/>
      <c r="N697" s="44"/>
      <c r="O697" s="31">
        <f>O683</f>
        <v>0</v>
      </c>
      <c r="P697" s="3"/>
      <c r="Q697" s="31">
        <f>P683</f>
        <v>0</v>
      </c>
      <c r="R697" s="1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45" t="s">
        <v>15</v>
      </c>
      <c r="C698" s="46" t="e">
        <f>IF(D697&gt;0,C693+D697,C693)</f>
        <v>#N/A</v>
      </c>
      <c r="D698" s="1"/>
      <c r="E698" s="46" t="e">
        <f>IF(F697&gt;0,D693+F697,D693)</f>
        <v>#N/A</v>
      </c>
      <c r="F698" s="17"/>
      <c r="G698" s="1"/>
      <c r="H698" s="45" t="s">
        <v>15</v>
      </c>
      <c r="I698" s="46" t="e">
        <f>IF(J697&gt;0,I693+J697,I693)</f>
        <v>#N/A</v>
      </c>
      <c r="J698" s="1"/>
      <c r="K698" s="46" t="e">
        <f>IF(L697&gt;0,J693+L697,J693)</f>
        <v>#N/A</v>
      </c>
      <c r="L698" s="17"/>
      <c r="M698" s="1"/>
      <c r="N698" s="45" t="s">
        <v>15</v>
      </c>
      <c r="O698" s="46" t="e">
        <f>IF(P697&gt;0,O693+P697,O693)</f>
        <v>#N/A</v>
      </c>
      <c r="P698" s="1"/>
      <c r="Q698" s="46" t="e">
        <f>IF(R697&gt;0,P693+R697,P693)</f>
        <v>#N/A</v>
      </c>
      <c r="R698" s="17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44"/>
      <c r="C699" s="37"/>
      <c r="D699" s="3" t="s">
        <v>16</v>
      </c>
      <c r="E699" s="37"/>
      <c r="F699" s="11" t="s">
        <v>16</v>
      </c>
      <c r="G699" s="1"/>
      <c r="H699" s="44"/>
      <c r="I699" s="37"/>
      <c r="J699" s="3" t="s">
        <v>16</v>
      </c>
      <c r="K699" s="37"/>
      <c r="L699" s="11" t="s">
        <v>16</v>
      </c>
      <c r="M699" s="1"/>
      <c r="N699" s="44"/>
      <c r="O699" s="37"/>
      <c r="P699" s="3" t="s">
        <v>16</v>
      </c>
      <c r="Q699" s="37"/>
      <c r="R699" s="11" t="s">
        <v>16</v>
      </c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8" t="s">
        <v>17</v>
      </c>
      <c r="C700" s="37" t="e">
        <f>((C698^7.45)/((C698^7.45)+(E698^7.45)))</f>
        <v>#N/A</v>
      </c>
      <c r="D700" s="32" t="e">
        <f>-(C693-D693)</f>
        <v>#N/A</v>
      </c>
      <c r="E700" s="37" t="e">
        <f>((E698^7.45)/((E698^7.45)+(C698^7.45)))</f>
        <v>#N/A</v>
      </c>
      <c r="F700" s="47" t="e">
        <f>-(D693-C693)</f>
        <v>#N/A</v>
      </c>
      <c r="G700" s="1"/>
      <c r="H700" s="18" t="s">
        <v>17</v>
      </c>
      <c r="I700" s="37" t="e">
        <f>((I698^7.45)/((I698^7.45)+(K698^7.45)))</f>
        <v>#N/A</v>
      </c>
      <c r="J700" s="32" t="e">
        <f>-(I693-J693)</f>
        <v>#N/A</v>
      </c>
      <c r="K700" s="37" t="e">
        <f>((K698^7.45)/((K698^7.45)+(I698^7.45)))</f>
        <v>#N/A</v>
      </c>
      <c r="L700" s="47" t="e">
        <f>-(J693-I693)</f>
        <v>#N/A</v>
      </c>
      <c r="M700" s="1"/>
      <c r="N700" s="18" t="s">
        <v>17</v>
      </c>
      <c r="O700" s="37" t="e">
        <f>((O698^7.45)/((O698^7.45)+(Q698^7.45)))</f>
        <v>#N/A</v>
      </c>
      <c r="P700" s="32" t="e">
        <f>-(O693-P693)</f>
        <v>#N/A</v>
      </c>
      <c r="Q700" s="37" t="e">
        <f>((Q698^7.45)/((Q698^7.45)+(O698^7.45)))</f>
        <v>#N/A</v>
      </c>
      <c r="R700" s="47" t="e">
        <f>-(P693-O693)</f>
        <v>#N/A</v>
      </c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8"/>
      <c r="C701" s="37"/>
      <c r="D701" s="1"/>
      <c r="E701" s="37"/>
      <c r="F701" s="17"/>
      <c r="G701" s="1"/>
      <c r="H701" s="18"/>
      <c r="I701" s="37"/>
      <c r="J701" s="1"/>
      <c r="K701" s="37"/>
      <c r="L701" s="17"/>
      <c r="M701" s="1"/>
      <c r="N701" s="18"/>
      <c r="O701" s="37"/>
      <c r="P701" s="1"/>
      <c r="Q701" s="37"/>
      <c r="R701" s="17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8" t="s">
        <v>18</v>
      </c>
      <c r="C702" s="37">
        <f>110/(110+100)</f>
        <v>0.52380952380952384</v>
      </c>
      <c r="D702" s="1"/>
      <c r="E702" s="37">
        <f>110/(110+100)</f>
        <v>0.52380952380952384</v>
      </c>
      <c r="F702" s="17"/>
      <c r="G702" s="1"/>
      <c r="H702" s="18" t="s">
        <v>18</v>
      </c>
      <c r="I702" s="37">
        <f>110/(110+100)</f>
        <v>0.52380952380952384</v>
      </c>
      <c r="J702" s="1"/>
      <c r="K702" s="37">
        <f>110/(110+100)</f>
        <v>0.52380952380952384</v>
      </c>
      <c r="L702" s="17"/>
      <c r="M702" s="1"/>
      <c r="N702" s="18" t="s">
        <v>18</v>
      </c>
      <c r="O702" s="37">
        <f>110/(110+100)</f>
        <v>0.52380952380952384</v>
      </c>
      <c r="P702" s="1"/>
      <c r="Q702" s="37">
        <f>110/(110+100)</f>
        <v>0.52380952380952384</v>
      </c>
      <c r="R702" s="17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8"/>
      <c r="C703" s="37"/>
      <c r="D703" s="1"/>
      <c r="E703" s="37"/>
      <c r="F703" s="17"/>
      <c r="G703" s="1"/>
      <c r="H703" s="18"/>
      <c r="I703" s="37"/>
      <c r="J703" s="1"/>
      <c r="K703" s="37"/>
      <c r="L703" s="17"/>
      <c r="M703" s="1"/>
      <c r="N703" s="18"/>
      <c r="O703" s="37"/>
      <c r="P703" s="1"/>
      <c r="Q703" s="37"/>
      <c r="R703" s="17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45" t="s">
        <v>19</v>
      </c>
      <c r="C704" s="48" t="e">
        <f>C700-C702</f>
        <v>#N/A</v>
      </c>
      <c r="D704" s="1"/>
      <c r="E704" s="48" t="e">
        <f>E700-E702</f>
        <v>#N/A</v>
      </c>
      <c r="F704" s="17"/>
      <c r="G704" s="1"/>
      <c r="H704" s="45" t="s">
        <v>19</v>
      </c>
      <c r="I704" s="48" t="e">
        <f>I700-I702</f>
        <v>#N/A</v>
      </c>
      <c r="J704" s="1"/>
      <c r="K704" s="48" t="e">
        <f>K700-K702</f>
        <v>#N/A</v>
      </c>
      <c r="L704" s="17"/>
      <c r="M704" s="1"/>
      <c r="N704" s="45" t="s">
        <v>19</v>
      </c>
      <c r="O704" s="48" t="e">
        <f>O700-O702</f>
        <v>#N/A</v>
      </c>
      <c r="P704" s="1"/>
      <c r="Q704" s="48" t="e">
        <f>Q700-Q702</f>
        <v>#N/A</v>
      </c>
      <c r="R704" s="17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44"/>
      <c r="C705" s="37"/>
      <c r="D705" s="1"/>
      <c r="E705" s="37"/>
      <c r="F705" s="17"/>
      <c r="G705" s="1"/>
      <c r="H705" s="44"/>
      <c r="I705" s="37"/>
      <c r="J705" s="1"/>
      <c r="K705" s="37"/>
      <c r="L705" s="17"/>
      <c r="M705" s="1"/>
      <c r="N705" s="44"/>
      <c r="O705" s="37"/>
      <c r="P705" s="1"/>
      <c r="Q705" s="37"/>
      <c r="R705" s="17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45" t="s">
        <v>20</v>
      </c>
      <c r="C706" s="49" t="e">
        <f>VLOOKUP(C683,'[2]Kelly Sunday'!$C$2:$L$106,9,FALSE)</f>
        <v>#N/A</v>
      </c>
      <c r="D706" s="1"/>
      <c r="E706" s="49" t="e">
        <f>VLOOKUP(D683,'[2]Kelly Sunday'!$E$2:$L$106,8,FALSE)</f>
        <v>#N/A</v>
      </c>
      <c r="F706" s="17"/>
      <c r="G706" s="1"/>
      <c r="H706" s="45" t="s">
        <v>20</v>
      </c>
      <c r="I706" s="49" t="e">
        <f>VLOOKUP(I683,'[2]Kelly Sunday'!$C$2:$L$106,9,FALSE)</f>
        <v>#N/A</v>
      </c>
      <c r="J706" s="1"/>
      <c r="K706" s="49" t="e">
        <f>VLOOKUP(J683,'[2]Kelly Sunday'!$E$2:$L$106,8,FALSE)</f>
        <v>#N/A</v>
      </c>
      <c r="L706" s="17"/>
      <c r="M706" s="1"/>
      <c r="N706" s="45" t="s">
        <v>20</v>
      </c>
      <c r="O706" s="49" t="e">
        <f>VLOOKUP(O683,'[2]Kelly Sunday'!$C$2:$L$106,9,FALSE)</f>
        <v>#N/A</v>
      </c>
      <c r="P706" s="1"/>
      <c r="Q706" s="49" t="e">
        <f>VLOOKUP(P683,'[2]Kelly Sunday'!$E$2:$L$106,8,FALSE)</f>
        <v>#N/A</v>
      </c>
      <c r="R706" s="17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44"/>
      <c r="C707" s="37"/>
      <c r="D707" s="1"/>
      <c r="E707" s="37"/>
      <c r="F707" s="17"/>
      <c r="G707" s="1"/>
      <c r="H707" s="44"/>
      <c r="I707" s="37"/>
      <c r="J707" s="1"/>
      <c r="K707" s="37"/>
      <c r="L707" s="17"/>
      <c r="M707" s="1"/>
      <c r="N707" s="44"/>
      <c r="O707" s="37"/>
      <c r="P707" s="1"/>
      <c r="Q707" s="37"/>
      <c r="R707" s="17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50" t="s">
        <v>21</v>
      </c>
      <c r="C708" s="37"/>
      <c r="D708" s="3" t="s">
        <v>14</v>
      </c>
      <c r="E708" s="37"/>
      <c r="F708" s="17"/>
      <c r="G708" s="34"/>
      <c r="H708" s="50" t="s">
        <v>21</v>
      </c>
      <c r="I708" s="37"/>
      <c r="J708" s="3" t="s">
        <v>14</v>
      </c>
      <c r="K708" s="37"/>
      <c r="L708" s="17"/>
      <c r="M708" s="1"/>
      <c r="N708" s="50" t="s">
        <v>21</v>
      </c>
      <c r="O708" s="37"/>
      <c r="P708" s="3" t="s">
        <v>14</v>
      </c>
      <c r="Q708" s="37"/>
      <c r="R708" s="17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44"/>
      <c r="C709" s="31">
        <f>C683</f>
        <v>0</v>
      </c>
      <c r="D709" s="3">
        <v>154.5</v>
      </c>
      <c r="E709" s="31">
        <f>D683</f>
        <v>0</v>
      </c>
      <c r="F709" s="17" t="s">
        <v>22</v>
      </c>
      <c r="G709" s="34"/>
      <c r="H709" s="44"/>
      <c r="I709" s="31">
        <f>I683</f>
        <v>0</v>
      </c>
      <c r="J709" s="3">
        <v>154.5</v>
      </c>
      <c r="K709" s="31">
        <f>J683</f>
        <v>0</v>
      </c>
      <c r="L709" s="17" t="s">
        <v>22</v>
      </c>
      <c r="M709" s="1"/>
      <c r="N709" s="44"/>
      <c r="O709" s="31">
        <f>O683</f>
        <v>0</v>
      </c>
      <c r="P709" s="3">
        <v>154.5</v>
      </c>
      <c r="Q709" s="31">
        <f>P683</f>
        <v>0</v>
      </c>
      <c r="R709" s="17" t="s">
        <v>22</v>
      </c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45" t="s">
        <v>23</v>
      </c>
      <c r="C710" s="46" t="e">
        <f>C693</f>
        <v>#N/A</v>
      </c>
      <c r="D710" s="1"/>
      <c r="E710" s="46" t="e">
        <f>D693</f>
        <v>#N/A</v>
      </c>
      <c r="F710" s="33" t="e">
        <f>E710+C710</f>
        <v>#N/A</v>
      </c>
      <c r="G710" s="1"/>
      <c r="H710" s="45" t="s">
        <v>23</v>
      </c>
      <c r="I710" s="46" t="e">
        <f>I693</f>
        <v>#N/A</v>
      </c>
      <c r="J710" s="1"/>
      <c r="K710" s="46" t="e">
        <f>J693</f>
        <v>#N/A</v>
      </c>
      <c r="L710" s="33" t="e">
        <f>K710+I710</f>
        <v>#N/A</v>
      </c>
      <c r="M710" s="1"/>
      <c r="N710" s="45" t="s">
        <v>23</v>
      </c>
      <c r="O710" s="46" t="e">
        <f>O693</f>
        <v>#N/A</v>
      </c>
      <c r="P710" s="1"/>
      <c r="Q710" s="46" t="e">
        <f>P693</f>
        <v>#N/A</v>
      </c>
      <c r="R710" s="33" t="e">
        <f>Q710+O710</f>
        <v>#N/A</v>
      </c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44"/>
      <c r="C711" s="46"/>
      <c r="D711" s="1"/>
      <c r="E711" s="46"/>
      <c r="F711" s="33"/>
      <c r="G711" s="1"/>
      <c r="H711" s="44"/>
      <c r="I711" s="46"/>
      <c r="J711" s="1"/>
      <c r="K711" s="46"/>
      <c r="L711" s="33"/>
      <c r="M711" s="1"/>
      <c r="N711" s="44"/>
      <c r="O711" s="46"/>
      <c r="P711" s="1"/>
      <c r="Q711" s="46"/>
      <c r="R711" s="33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44"/>
      <c r="C712" s="51" t="s">
        <v>24</v>
      </c>
      <c r="D712" s="3"/>
      <c r="E712" s="51" t="s">
        <v>25</v>
      </c>
      <c r="F712" s="33"/>
      <c r="G712" s="1"/>
      <c r="H712" s="44"/>
      <c r="I712" s="51" t="s">
        <v>24</v>
      </c>
      <c r="J712" s="3"/>
      <c r="K712" s="51" t="s">
        <v>25</v>
      </c>
      <c r="L712" s="33"/>
      <c r="M712" s="1"/>
      <c r="N712" s="44"/>
      <c r="O712" s="51" t="s">
        <v>24</v>
      </c>
      <c r="P712" s="3"/>
      <c r="Q712" s="51" t="s">
        <v>25</v>
      </c>
      <c r="R712" s="33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45" t="s">
        <v>26</v>
      </c>
      <c r="C713" s="37" t="e">
        <f>(F710^7.45)/((F710^7.45)+(D709^7.45))</f>
        <v>#N/A</v>
      </c>
      <c r="D713" s="1"/>
      <c r="E713" s="52" t="e">
        <f>(D709^7.45)/((D709^7.45)+(F710^7.45))</f>
        <v>#N/A</v>
      </c>
      <c r="F713" s="17"/>
      <c r="G713" s="1"/>
      <c r="H713" s="45" t="s">
        <v>26</v>
      </c>
      <c r="I713" s="37" t="e">
        <f>(L710^7.45)/((L710^7.45)+(J709^7.45))</f>
        <v>#N/A</v>
      </c>
      <c r="J713" s="1"/>
      <c r="K713" s="52" t="e">
        <f>(J709^7.45)/((J709^7.45)+(L710^7.45))</f>
        <v>#N/A</v>
      </c>
      <c r="L713" s="17"/>
      <c r="M713" s="1"/>
      <c r="N713" s="45" t="s">
        <v>26</v>
      </c>
      <c r="O713" s="37" t="e">
        <f>(R710^7.45)/((R710^7.45)+(P709^7.45))</f>
        <v>#N/A</v>
      </c>
      <c r="P713" s="1"/>
      <c r="Q713" s="52" t="e">
        <f>(P709^7.45)/((P709^7.45)+(R710^7.45))</f>
        <v>#N/A</v>
      </c>
      <c r="R713" s="17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44"/>
      <c r="C714" s="37"/>
      <c r="D714" s="37"/>
      <c r="E714" s="37"/>
      <c r="F714" s="17"/>
      <c r="G714" s="1"/>
      <c r="H714" s="44"/>
      <c r="I714" s="37"/>
      <c r="J714" s="37"/>
      <c r="K714" s="37"/>
      <c r="L714" s="17"/>
      <c r="M714" s="1"/>
      <c r="N714" s="44"/>
      <c r="O714" s="37"/>
      <c r="P714" s="37"/>
      <c r="Q714" s="37"/>
      <c r="R714" s="17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8" t="s">
        <v>18</v>
      </c>
      <c r="C715" s="37">
        <f>110/(110+100)</f>
        <v>0.52380952380952384</v>
      </c>
      <c r="D715" s="37"/>
      <c r="E715" s="37">
        <f>110/(110+100)</f>
        <v>0.52380952380952384</v>
      </c>
      <c r="F715" s="17"/>
      <c r="G715" s="1"/>
      <c r="H715" s="18" t="s">
        <v>18</v>
      </c>
      <c r="I715" s="37">
        <f>110/(110+100)</f>
        <v>0.52380952380952384</v>
      </c>
      <c r="J715" s="37"/>
      <c r="K715" s="37">
        <f>110/(110+100)</f>
        <v>0.52380952380952384</v>
      </c>
      <c r="L715" s="17"/>
      <c r="M715" s="1"/>
      <c r="N715" s="18" t="s">
        <v>18</v>
      </c>
      <c r="O715" s="37">
        <f>110/(110+100)</f>
        <v>0.52380952380952384</v>
      </c>
      <c r="P715" s="37"/>
      <c r="Q715" s="37">
        <f>110/(110+100)</f>
        <v>0.52380952380952384</v>
      </c>
      <c r="R715" s="17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44"/>
      <c r="C716" s="37"/>
      <c r="D716" s="37"/>
      <c r="E716" s="37"/>
      <c r="F716" s="17"/>
      <c r="G716" s="1"/>
      <c r="H716" s="44"/>
      <c r="I716" s="37"/>
      <c r="J716" s="37"/>
      <c r="K716" s="37"/>
      <c r="L716" s="17"/>
      <c r="M716" s="1"/>
      <c r="N716" s="44"/>
      <c r="O716" s="37"/>
      <c r="P716" s="37"/>
      <c r="Q716" s="37"/>
      <c r="R716" s="17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45" t="s">
        <v>19</v>
      </c>
      <c r="C717" s="48" t="e">
        <f>C713-C715</f>
        <v>#N/A</v>
      </c>
      <c r="D717" s="1"/>
      <c r="E717" s="48" t="e">
        <f>E713-E715</f>
        <v>#N/A</v>
      </c>
      <c r="F717" s="17"/>
      <c r="G717" s="1"/>
      <c r="H717" s="45" t="s">
        <v>19</v>
      </c>
      <c r="I717" s="48" t="e">
        <f>I713-I715</f>
        <v>#N/A</v>
      </c>
      <c r="J717" s="1"/>
      <c r="K717" s="48" t="e">
        <f>K713-K715</f>
        <v>#N/A</v>
      </c>
      <c r="L717" s="17"/>
      <c r="M717" s="1"/>
      <c r="N717" s="45" t="s">
        <v>19</v>
      </c>
      <c r="O717" s="48" t="e">
        <f>O713-O715</f>
        <v>#N/A</v>
      </c>
      <c r="P717" s="1"/>
      <c r="Q717" s="48" t="e">
        <f>Q713-Q715</f>
        <v>#N/A</v>
      </c>
      <c r="R717" s="17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44"/>
      <c r="C718" s="37"/>
      <c r="D718" s="1"/>
      <c r="E718" s="37"/>
      <c r="F718" s="17"/>
      <c r="G718" s="1"/>
      <c r="H718" s="44"/>
      <c r="I718" s="37"/>
      <c r="J718" s="1"/>
      <c r="K718" s="37"/>
      <c r="L718" s="17"/>
      <c r="M718" s="1"/>
      <c r="N718" s="44"/>
      <c r="O718" s="37"/>
      <c r="P718" s="1"/>
      <c r="Q718" s="37"/>
      <c r="R718" s="17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45" t="s">
        <v>20</v>
      </c>
      <c r="C719" s="49" t="e">
        <f>VLOOKUP(C683,'[2]Kelly Sunday O-U'!$C$2:$L$106,9,FALSE)</f>
        <v>#N/A</v>
      </c>
      <c r="D719" s="1"/>
      <c r="E719" s="49" t="e">
        <f>VLOOKUP(C683,'[2]Kelly Sunday O-U'!$C$2:$L$106,10,FALSE)</f>
        <v>#N/A</v>
      </c>
      <c r="F719" s="17"/>
      <c r="G719" s="1"/>
      <c r="H719" s="45" t="s">
        <v>20</v>
      </c>
      <c r="I719" s="49" t="e">
        <f>VLOOKUP(I683,'[2]Kelly Sunday O-U'!$C$2:$L$106,9,FALSE)</f>
        <v>#N/A</v>
      </c>
      <c r="J719" s="1"/>
      <c r="K719" s="49" t="e">
        <f>VLOOKUP(I683,'[2]Kelly Sunday O-U'!$C$2:$L$106,10,FALSE)</f>
        <v>#N/A</v>
      </c>
      <c r="L719" s="17"/>
      <c r="M719" s="1"/>
      <c r="N719" s="45" t="s">
        <v>20</v>
      </c>
      <c r="O719" s="49" t="e">
        <f>VLOOKUP(O683,'[2]Kelly Sunday O-U'!$C$2:$L$106,9,FALSE)</f>
        <v>#N/A</v>
      </c>
      <c r="P719" s="1"/>
      <c r="Q719" s="49" t="e">
        <f>VLOOKUP(O683,'[2]Kelly Sunday O-U'!$C$2:$L$106,10,FALSE)</f>
        <v>#N/A</v>
      </c>
      <c r="R719" s="17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55"/>
      <c r="C720" s="56"/>
      <c r="D720" s="57"/>
      <c r="E720" s="56"/>
      <c r="F720" s="58"/>
      <c r="G720" s="1"/>
      <c r="H720" s="55"/>
      <c r="I720" s="56"/>
      <c r="J720" s="57"/>
      <c r="K720" s="56"/>
      <c r="L720" s="58"/>
      <c r="M720" s="1"/>
      <c r="N720" s="55"/>
      <c r="O720" s="56"/>
      <c r="P720" s="57"/>
      <c r="Q720" s="56"/>
      <c r="R720" s="58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59"/>
      <c r="C721" s="31"/>
      <c r="D721" s="3"/>
      <c r="E721" s="31"/>
      <c r="F721" s="3"/>
      <c r="G721" s="1"/>
      <c r="H721" s="59"/>
      <c r="I721" s="31"/>
      <c r="J721" s="3"/>
      <c r="K721" s="31"/>
      <c r="L721" s="3"/>
      <c r="M721" s="1"/>
      <c r="N721" s="59"/>
      <c r="O721" s="31"/>
      <c r="P721" s="3"/>
      <c r="Q721" s="31"/>
      <c r="R721" s="3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28"/>
      <c r="C722" s="30"/>
      <c r="D722" s="30"/>
      <c r="E722" s="30"/>
      <c r="F722" s="29"/>
      <c r="G722" s="1"/>
      <c r="H722" s="28"/>
      <c r="I722" s="30"/>
      <c r="J722" s="30"/>
      <c r="K722" s="30"/>
      <c r="L722" s="29"/>
      <c r="M722" s="1"/>
      <c r="N722" s="28"/>
      <c r="O722" s="30"/>
      <c r="P722" s="30"/>
      <c r="Q722" s="30"/>
      <c r="R722" s="29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8"/>
      <c r="C723" s="31">
        <f>'NCAA Tournament Bracket'!E38</f>
        <v>0</v>
      </c>
      <c r="D723" s="31">
        <f>'NCAA Tournament Bracket'!E46</f>
        <v>0</v>
      </c>
      <c r="E723" s="1"/>
      <c r="F723" s="17"/>
      <c r="G723" s="1"/>
      <c r="H723" s="18"/>
      <c r="I723" s="31">
        <f>'NCAA Tournament Bracket'!E54</f>
        <v>0</v>
      </c>
      <c r="J723" s="31">
        <f>'NCAA Tournament Bracket'!E61</f>
        <v>0</v>
      </c>
      <c r="K723" s="1"/>
      <c r="L723" s="17"/>
      <c r="M723" s="1"/>
      <c r="N723" s="18"/>
      <c r="O723" s="31">
        <f>'NCAA Tournament Bracket'!Q5</f>
        <v>0</v>
      </c>
      <c r="P723" s="31">
        <f>'NCAA Tournament Bracket'!Q13</f>
        <v>0</v>
      </c>
      <c r="Q723" s="1"/>
      <c r="R723" s="17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8" t="s">
        <v>6</v>
      </c>
      <c r="C724" s="32" t="e">
        <f>VLOOKUP(C723,[1]Stats!$B$2:$I$363,5,FALSE)-(VLOOKUP(C723,[1]Stats!$B$2:$I$363,8,FALSE)/2)</f>
        <v>#N/A</v>
      </c>
      <c r="D724" s="32" t="e">
        <f>VLOOKUP(D723,[1]Stats!$B$2:$I$363,5,FALSE)-(VLOOKUP(D723,[1]Stats!$B$2:$I$363,8,FALSE)/2)</f>
        <v>#N/A</v>
      </c>
      <c r="E724" s="1"/>
      <c r="F724" s="33"/>
      <c r="G724" s="34"/>
      <c r="H724" s="18" t="s">
        <v>6</v>
      </c>
      <c r="I724" s="32" t="e">
        <f>VLOOKUP(I723,[1]Stats!$B$2:$I$363,5,FALSE)-(VLOOKUP(I723,[1]Stats!$B$2:$I$363,8,FALSE)/2)</f>
        <v>#N/A</v>
      </c>
      <c r="J724" s="32" t="e">
        <f>VLOOKUP(J723,[1]Stats!$B$2:$I$363,5,FALSE)-(VLOOKUP(J723,[1]Stats!$B$2:$I$363,8,FALSE)/2)</f>
        <v>#N/A</v>
      </c>
      <c r="K724" s="1"/>
      <c r="L724" s="33"/>
      <c r="M724" s="1"/>
      <c r="N724" s="18" t="s">
        <v>6</v>
      </c>
      <c r="O724" s="32" t="e">
        <f>VLOOKUP(O723,[1]Stats!$B$2:$I$363,5,FALSE)-(VLOOKUP(O723,[1]Stats!$B$2:$I$363,8,FALSE)/2)</f>
        <v>#N/A</v>
      </c>
      <c r="P724" s="32" t="e">
        <f>VLOOKUP(P723,[1]Stats!$B$2:$I$363,5,FALSE)-(VLOOKUP(P723,[1]Stats!$B$2:$I$363,8,FALSE)/2)</f>
        <v>#N/A</v>
      </c>
      <c r="Q724" s="1"/>
      <c r="R724" s="33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8" t="s">
        <v>7</v>
      </c>
      <c r="C725" s="32" t="e">
        <f>VLOOKUP(C723,[1]Stats!$B$2:$I$363,6,FALSE)-(VLOOKUP(C723,[2]Stats!$B$2:$I$364,8,FALSE)/2)</f>
        <v>#N/A</v>
      </c>
      <c r="D725" s="32" t="e">
        <f>VLOOKUP(D723,[1]Stats!$B$2:$I$363,6,FALSE)-(VLOOKUP(D723,[2]Stats!$B$2:$I$364,8,FALSE)/2)</f>
        <v>#N/A</v>
      </c>
      <c r="E725" s="1"/>
      <c r="F725" s="35"/>
      <c r="G725" s="34"/>
      <c r="H725" s="18" t="s">
        <v>7</v>
      </c>
      <c r="I725" s="32" t="e">
        <f>VLOOKUP(I723,[1]Stats!$B$2:$I$363,6,FALSE)-(VLOOKUP(I723,[2]Stats!$B$2:$I$364,8,FALSE)/2)</f>
        <v>#N/A</v>
      </c>
      <c r="J725" s="32" t="e">
        <f>VLOOKUP(J723,[1]Stats!$B$2:$I$363,6,FALSE)-(VLOOKUP(J723,[2]Stats!$B$2:$I$364,8,FALSE)/2)</f>
        <v>#N/A</v>
      </c>
      <c r="K725" s="1"/>
      <c r="L725" s="35"/>
      <c r="M725" s="1"/>
      <c r="N725" s="18" t="s">
        <v>7</v>
      </c>
      <c r="O725" s="32" t="e">
        <f>VLOOKUP(O723,[1]Stats!$B$2:$I$363,6,FALSE)-(VLOOKUP(O723,[2]Stats!$B$2:$I$364,8,FALSE)/2)</f>
        <v>#N/A</v>
      </c>
      <c r="P725" s="32" t="e">
        <f>VLOOKUP(P723,[1]Stats!$B$2:$I$363,6,FALSE)-(VLOOKUP(P723,[2]Stats!$B$2:$I$364,8,FALSE)/2)</f>
        <v>#N/A</v>
      </c>
      <c r="Q725" s="1"/>
      <c r="R725" s="35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8"/>
      <c r="C726" s="3"/>
      <c r="D726" s="3"/>
      <c r="E726" s="1"/>
      <c r="F726" s="11"/>
      <c r="G726" s="1"/>
      <c r="H726" s="18"/>
      <c r="I726" s="3"/>
      <c r="J726" s="3"/>
      <c r="K726" s="1"/>
      <c r="L726" s="11"/>
      <c r="M726" s="1"/>
      <c r="N726" s="18"/>
      <c r="O726" s="3"/>
      <c r="P726" s="3"/>
      <c r="Q726" s="1"/>
      <c r="R726" s="1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8" t="s">
        <v>8</v>
      </c>
      <c r="C727" s="32" t="e">
        <f>(C724*D725)/[1]Stats!$F$365</f>
        <v>#N/A</v>
      </c>
      <c r="D727" s="32" t="e">
        <f>(D724*C725)/[1]Stats!$F$365</f>
        <v>#N/A</v>
      </c>
      <c r="E727" s="1"/>
      <c r="F727" s="11"/>
      <c r="G727" s="1"/>
      <c r="H727" s="18" t="s">
        <v>8</v>
      </c>
      <c r="I727" s="32" t="e">
        <f>(I724*J725)/[1]Stats!$F$365</f>
        <v>#N/A</v>
      </c>
      <c r="J727" s="32" t="e">
        <f>(J724*I725)/[1]Stats!$F$365</f>
        <v>#N/A</v>
      </c>
      <c r="K727" s="1"/>
      <c r="L727" s="11"/>
      <c r="M727" s="1"/>
      <c r="N727" s="18" t="s">
        <v>8</v>
      </c>
      <c r="O727" s="32" t="e">
        <f>(O724*P725)/[1]Stats!$F$365</f>
        <v>#N/A</v>
      </c>
      <c r="P727" s="32" t="e">
        <f>(P724*O725)/[1]Stats!$F$365</f>
        <v>#N/A</v>
      </c>
      <c r="Q727" s="1"/>
      <c r="R727" s="1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8"/>
      <c r="C728" s="36"/>
      <c r="D728" s="36"/>
      <c r="E728" s="1"/>
      <c r="F728" s="11"/>
      <c r="G728" s="1"/>
      <c r="H728" s="18"/>
      <c r="I728" s="36"/>
      <c r="J728" s="36"/>
      <c r="K728" s="1"/>
      <c r="L728" s="11"/>
      <c r="M728" s="1"/>
      <c r="N728" s="18"/>
      <c r="O728" s="36"/>
      <c r="P728" s="36"/>
      <c r="Q728" s="1"/>
      <c r="R728" s="1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8" t="s">
        <v>9</v>
      </c>
      <c r="C729" s="32" t="e">
        <f>VLOOKUP(C723,[2]Stats!$B$2:$H$364,7,FALSE)</f>
        <v>#N/A</v>
      </c>
      <c r="D729" s="32" t="e">
        <f>VLOOKUP(D723,[2]Stats!$B$2:$H$364,7,FALSE)</f>
        <v>#N/A</v>
      </c>
      <c r="E729" s="37"/>
      <c r="F729" s="38"/>
      <c r="G729" s="1"/>
      <c r="H729" s="18" t="s">
        <v>9</v>
      </c>
      <c r="I729" s="32" t="e">
        <f>VLOOKUP(I723,[2]Stats!$B$2:$H$364,7,FALSE)</f>
        <v>#N/A</v>
      </c>
      <c r="J729" s="32" t="e">
        <f>VLOOKUP(J723,[2]Stats!$B$2:$H$364,7,FALSE)</f>
        <v>#N/A</v>
      </c>
      <c r="K729" s="37"/>
      <c r="L729" s="38"/>
      <c r="M729" s="1"/>
      <c r="N729" s="18" t="s">
        <v>9</v>
      </c>
      <c r="O729" s="32" t="e">
        <f>VLOOKUP(O723,[2]Stats!$B$2:$H$364,7,FALSE)</f>
        <v>#N/A</v>
      </c>
      <c r="P729" s="32" t="e">
        <f>VLOOKUP(P723,[2]Stats!$B$2:$H$364,7,FALSE)</f>
        <v>#N/A</v>
      </c>
      <c r="Q729" s="37"/>
      <c r="R729" s="38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8" t="s">
        <v>10</v>
      </c>
      <c r="C730" s="39" t="e">
        <f>C729/[1]Stats!$H$364</f>
        <v>#N/A</v>
      </c>
      <c r="D730" s="39" t="e">
        <f>D729/[1]Stats!$H$364</f>
        <v>#N/A</v>
      </c>
      <c r="E730" s="37"/>
      <c r="F730" s="38"/>
      <c r="G730" s="1"/>
      <c r="H730" s="18" t="s">
        <v>10</v>
      </c>
      <c r="I730" s="39" t="e">
        <f>I729/[1]Stats!$H$364</f>
        <v>#N/A</v>
      </c>
      <c r="J730" s="39" t="e">
        <f>J729/[1]Stats!$H$364</f>
        <v>#N/A</v>
      </c>
      <c r="K730" s="37"/>
      <c r="L730" s="38"/>
      <c r="M730" s="1"/>
      <c r="N730" s="18" t="s">
        <v>10</v>
      </c>
      <c r="O730" s="39" t="e">
        <f>O729/[1]Stats!$H$364</f>
        <v>#N/A</v>
      </c>
      <c r="P730" s="39" t="e">
        <f>P729/[1]Stats!$H$364</f>
        <v>#N/A</v>
      </c>
      <c r="Q730" s="37"/>
      <c r="R730" s="38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8" t="s">
        <v>11</v>
      </c>
      <c r="C731" s="79" t="e">
        <f>(((C730*D730)*[1]Stats!$H$364))</f>
        <v>#N/A</v>
      </c>
      <c r="D731" s="75"/>
      <c r="E731" s="37"/>
      <c r="F731" s="38"/>
      <c r="G731" s="1"/>
      <c r="H731" s="18" t="s">
        <v>11</v>
      </c>
      <c r="I731" s="79" t="e">
        <f>(((I730*J730)*[1]Stats!$H$364))</f>
        <v>#N/A</v>
      </c>
      <c r="J731" s="75"/>
      <c r="K731" s="37"/>
      <c r="L731" s="38"/>
      <c r="M731" s="1"/>
      <c r="N731" s="18" t="s">
        <v>11</v>
      </c>
      <c r="O731" s="79" t="e">
        <f>(((O730*P730)*[1]Stats!$H$364))</f>
        <v>#N/A</v>
      </c>
      <c r="P731" s="75"/>
      <c r="Q731" s="37"/>
      <c r="R731" s="38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thickBot="1" x14ac:dyDescent="0.25">
      <c r="A732" s="1"/>
      <c r="B732" s="18"/>
      <c r="C732" s="40"/>
      <c r="D732" s="40"/>
      <c r="E732" s="37"/>
      <c r="F732" s="38"/>
      <c r="G732" s="1"/>
      <c r="H732" s="18"/>
      <c r="I732" s="40"/>
      <c r="J732" s="40"/>
      <c r="K732" s="37"/>
      <c r="L732" s="38"/>
      <c r="M732" s="1"/>
      <c r="N732" s="18"/>
      <c r="O732" s="40"/>
      <c r="P732" s="40"/>
      <c r="Q732" s="37"/>
      <c r="R732" s="38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thickBot="1" x14ac:dyDescent="0.25">
      <c r="A733" s="1"/>
      <c r="B733" s="18" t="s">
        <v>12</v>
      </c>
      <c r="C733" s="41" t="e">
        <f>C727*(C731/100)-(C734/2)+(D734/2)</f>
        <v>#N/A</v>
      </c>
      <c r="D733" s="41" t="e">
        <f>D727*(C731/100)-(D734/2)+(C734/2)</f>
        <v>#N/A</v>
      </c>
      <c r="E733" s="1"/>
      <c r="F733" s="17"/>
      <c r="G733" s="1"/>
      <c r="H733" s="18" t="s">
        <v>12</v>
      </c>
      <c r="I733" s="41" t="e">
        <f>I727*(I731/100)-(I734/2)+(J734/2)</f>
        <v>#N/A</v>
      </c>
      <c r="J733" s="41" t="e">
        <f>J727*(I731/100)-(J734/2)+(I734/2)</f>
        <v>#N/A</v>
      </c>
      <c r="K733" s="1"/>
      <c r="L733" s="17"/>
      <c r="M733" s="1"/>
      <c r="N733" s="18" t="s">
        <v>12</v>
      </c>
      <c r="O733" s="41" t="e">
        <f>O727*(O731/100)-(O734/2)+(P734/2)</f>
        <v>#N/A</v>
      </c>
      <c r="P733" s="41" t="e">
        <f>P727*(O731/100)-(P734/2)+(O734/2)</f>
        <v>#N/A</v>
      </c>
      <c r="Q733" s="1"/>
      <c r="R733" s="17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8"/>
      <c r="C734" s="42" t="e">
        <f>VLOOKUP(C723,[1]Sheet14!$C$2:$D$358,2,FALSE)</f>
        <v>#N/A</v>
      </c>
      <c r="D734" s="42" t="e">
        <f>VLOOKUP(D723,[1]Sheet14!$C$2:$D$358,2,FALSE)</f>
        <v>#N/A</v>
      </c>
      <c r="E734" s="1"/>
      <c r="F734" s="17"/>
      <c r="G734" s="1"/>
      <c r="H734" s="18"/>
      <c r="I734" s="42" t="e">
        <f>VLOOKUP(I723,[1]Sheet14!$C$2:$D$358,2,FALSE)</f>
        <v>#N/A</v>
      </c>
      <c r="J734" s="42" t="e">
        <f>VLOOKUP(J723,[1]Sheet14!$C$2:$D$358,2,FALSE)</f>
        <v>#N/A</v>
      </c>
      <c r="K734" s="1"/>
      <c r="L734" s="17"/>
      <c r="M734" s="1"/>
      <c r="N734" s="18"/>
      <c r="O734" s="42" t="e">
        <f>VLOOKUP(O723,[1]Sheet14!$C$2:$D$358,2,FALSE)</f>
        <v>#N/A</v>
      </c>
      <c r="P734" s="42" t="e">
        <f>VLOOKUP(P723,[1]Sheet14!$C$2:$D$358,2,FALSE)</f>
        <v>#N/A</v>
      </c>
      <c r="Q734" s="1"/>
      <c r="R734" s="17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8"/>
      <c r="C735" s="32"/>
      <c r="D735" s="32"/>
      <c r="E735" s="1"/>
      <c r="F735" s="17"/>
      <c r="G735" s="1"/>
      <c r="H735" s="18"/>
      <c r="I735" s="32"/>
      <c r="J735" s="32"/>
      <c r="K735" s="1"/>
      <c r="L735" s="17"/>
      <c r="M735" s="1"/>
      <c r="N735" s="18"/>
      <c r="O735" s="32"/>
      <c r="P735" s="32"/>
      <c r="Q735" s="1"/>
      <c r="R735" s="17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43" t="s">
        <v>13</v>
      </c>
      <c r="C736" s="1"/>
      <c r="D736" s="3" t="s">
        <v>14</v>
      </c>
      <c r="E736" s="3"/>
      <c r="F736" s="11" t="s">
        <v>14</v>
      </c>
      <c r="G736" s="1"/>
      <c r="H736" s="43" t="s">
        <v>13</v>
      </c>
      <c r="I736" s="1"/>
      <c r="J736" s="3" t="s">
        <v>14</v>
      </c>
      <c r="K736" s="3"/>
      <c r="L736" s="11" t="s">
        <v>14</v>
      </c>
      <c r="M736" s="1"/>
      <c r="N736" s="43" t="s">
        <v>13</v>
      </c>
      <c r="O736" s="1"/>
      <c r="P736" s="3" t="s">
        <v>14</v>
      </c>
      <c r="Q736" s="3"/>
      <c r="R736" s="11" t="s">
        <v>14</v>
      </c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44"/>
      <c r="C737" s="31">
        <f>C723</f>
        <v>0</v>
      </c>
      <c r="D737" s="3"/>
      <c r="E737" s="31">
        <f>D723</f>
        <v>0</v>
      </c>
      <c r="F737" s="11"/>
      <c r="G737" s="1"/>
      <c r="H737" s="44"/>
      <c r="I737" s="31">
        <f>I723</f>
        <v>0</v>
      </c>
      <c r="J737" s="3"/>
      <c r="K737" s="31">
        <f>J723</f>
        <v>0</v>
      </c>
      <c r="L737" s="11"/>
      <c r="M737" s="1"/>
      <c r="N737" s="44"/>
      <c r="O737" s="31">
        <f>O723</f>
        <v>0</v>
      </c>
      <c r="P737" s="3"/>
      <c r="Q737" s="31">
        <f>P723</f>
        <v>0</v>
      </c>
      <c r="R737" s="1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45" t="s">
        <v>15</v>
      </c>
      <c r="C738" s="46" t="e">
        <f>IF(D737&gt;0,C733+D737,C733)</f>
        <v>#N/A</v>
      </c>
      <c r="D738" s="1"/>
      <c r="E738" s="46" t="e">
        <f>IF(F737&gt;0,D733+F737,D733)</f>
        <v>#N/A</v>
      </c>
      <c r="F738" s="17"/>
      <c r="G738" s="1"/>
      <c r="H738" s="45" t="s">
        <v>15</v>
      </c>
      <c r="I738" s="46" t="e">
        <f>IF(J737&gt;0,I733+J737,I733)</f>
        <v>#N/A</v>
      </c>
      <c r="J738" s="1"/>
      <c r="K738" s="46" t="e">
        <f>IF(L737&gt;0,J733+L737,J733)</f>
        <v>#N/A</v>
      </c>
      <c r="L738" s="17"/>
      <c r="M738" s="1"/>
      <c r="N738" s="45" t="s">
        <v>15</v>
      </c>
      <c r="O738" s="46" t="e">
        <f>IF(P737&gt;0,O733+P737,O733)</f>
        <v>#N/A</v>
      </c>
      <c r="P738" s="1"/>
      <c r="Q738" s="46" t="e">
        <f>IF(R737&gt;0,P733+R737,P733)</f>
        <v>#N/A</v>
      </c>
      <c r="R738" s="17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44"/>
      <c r="C739" s="37"/>
      <c r="D739" s="3" t="s">
        <v>16</v>
      </c>
      <c r="E739" s="37"/>
      <c r="F739" s="11" t="s">
        <v>16</v>
      </c>
      <c r="G739" s="1"/>
      <c r="H739" s="44"/>
      <c r="I739" s="37"/>
      <c r="J739" s="3" t="s">
        <v>16</v>
      </c>
      <c r="K739" s="37"/>
      <c r="L739" s="11" t="s">
        <v>16</v>
      </c>
      <c r="M739" s="1"/>
      <c r="N739" s="44"/>
      <c r="O739" s="37"/>
      <c r="P739" s="3" t="s">
        <v>16</v>
      </c>
      <c r="Q739" s="37"/>
      <c r="R739" s="11" t="s">
        <v>16</v>
      </c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8" t="s">
        <v>17</v>
      </c>
      <c r="C740" s="37" t="e">
        <f>((C738^7.45)/((C738^7.45)+(E738^7.45)))</f>
        <v>#N/A</v>
      </c>
      <c r="D740" s="32" t="e">
        <f>-(C733-D733)</f>
        <v>#N/A</v>
      </c>
      <c r="E740" s="37" t="e">
        <f>((E738^7.45)/((E738^7.45)+(C738^7.45)))</f>
        <v>#N/A</v>
      </c>
      <c r="F740" s="47" t="e">
        <f>-(D733-C733)</f>
        <v>#N/A</v>
      </c>
      <c r="G740" s="1"/>
      <c r="H740" s="18" t="s">
        <v>17</v>
      </c>
      <c r="I740" s="37" t="e">
        <f>((I738^7.45)/((I738^7.45)+(K738^7.45)))</f>
        <v>#N/A</v>
      </c>
      <c r="J740" s="32" t="e">
        <f>-(I733-J733)</f>
        <v>#N/A</v>
      </c>
      <c r="K740" s="37" t="e">
        <f>((K738^7.45)/((K738^7.45)+(I738^7.45)))</f>
        <v>#N/A</v>
      </c>
      <c r="L740" s="47" t="e">
        <f>-(J733-I733)</f>
        <v>#N/A</v>
      </c>
      <c r="M740" s="1"/>
      <c r="N740" s="18" t="s">
        <v>17</v>
      </c>
      <c r="O740" s="37" t="e">
        <f>((O738^7.45)/((O738^7.45)+(Q738^7.45)))</f>
        <v>#N/A</v>
      </c>
      <c r="P740" s="32" t="e">
        <f>-(O733-P733)</f>
        <v>#N/A</v>
      </c>
      <c r="Q740" s="37" t="e">
        <f>((Q738^7.45)/((Q738^7.45)+(O738^7.45)))</f>
        <v>#N/A</v>
      </c>
      <c r="R740" s="47" t="e">
        <f>-(P733-O733)</f>
        <v>#N/A</v>
      </c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8"/>
      <c r="C741" s="37"/>
      <c r="D741" s="1"/>
      <c r="E741" s="37"/>
      <c r="F741" s="17"/>
      <c r="G741" s="1"/>
      <c r="H741" s="18"/>
      <c r="I741" s="37"/>
      <c r="J741" s="1"/>
      <c r="K741" s="37"/>
      <c r="L741" s="17"/>
      <c r="M741" s="1"/>
      <c r="N741" s="18"/>
      <c r="O741" s="37"/>
      <c r="P741" s="1"/>
      <c r="Q741" s="37"/>
      <c r="R741" s="17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8" t="s">
        <v>18</v>
      </c>
      <c r="C742" s="37">
        <f>110/(110+100)</f>
        <v>0.52380952380952384</v>
      </c>
      <c r="D742" s="1"/>
      <c r="E742" s="37">
        <f>110/(110+100)</f>
        <v>0.52380952380952384</v>
      </c>
      <c r="F742" s="17"/>
      <c r="G742" s="1"/>
      <c r="H742" s="18" t="s">
        <v>18</v>
      </c>
      <c r="I742" s="37">
        <f>110/(110+100)</f>
        <v>0.52380952380952384</v>
      </c>
      <c r="J742" s="1"/>
      <c r="K742" s="37">
        <f>110/(110+100)</f>
        <v>0.52380952380952384</v>
      </c>
      <c r="L742" s="17"/>
      <c r="M742" s="1"/>
      <c r="N742" s="18" t="s">
        <v>18</v>
      </c>
      <c r="O742" s="37">
        <f>110/(110+100)</f>
        <v>0.52380952380952384</v>
      </c>
      <c r="P742" s="1"/>
      <c r="Q742" s="37">
        <f>110/(110+100)</f>
        <v>0.52380952380952384</v>
      </c>
      <c r="R742" s="17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8"/>
      <c r="C743" s="37"/>
      <c r="D743" s="1"/>
      <c r="E743" s="37"/>
      <c r="F743" s="17"/>
      <c r="G743" s="34"/>
      <c r="H743" s="18"/>
      <c r="I743" s="37"/>
      <c r="J743" s="1"/>
      <c r="K743" s="37"/>
      <c r="L743" s="17"/>
      <c r="M743" s="1"/>
      <c r="N743" s="18"/>
      <c r="O743" s="37"/>
      <c r="P743" s="1"/>
      <c r="Q743" s="37"/>
      <c r="R743" s="17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45" t="s">
        <v>19</v>
      </c>
      <c r="C744" s="48" t="e">
        <f>C740-C742</f>
        <v>#N/A</v>
      </c>
      <c r="D744" s="1"/>
      <c r="E744" s="48" t="e">
        <f>E740-E742</f>
        <v>#N/A</v>
      </c>
      <c r="F744" s="17"/>
      <c r="G744" s="34"/>
      <c r="H744" s="45" t="s">
        <v>19</v>
      </c>
      <c r="I744" s="48" t="e">
        <f>I740-I742</f>
        <v>#N/A</v>
      </c>
      <c r="J744" s="1"/>
      <c r="K744" s="48" t="e">
        <f>K740-K742</f>
        <v>#N/A</v>
      </c>
      <c r="L744" s="17"/>
      <c r="M744" s="1"/>
      <c r="N744" s="45" t="s">
        <v>19</v>
      </c>
      <c r="O744" s="48" t="e">
        <f>O740-O742</f>
        <v>#N/A</v>
      </c>
      <c r="P744" s="1"/>
      <c r="Q744" s="48" t="e">
        <f>Q740-Q742</f>
        <v>#N/A</v>
      </c>
      <c r="R744" s="17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44"/>
      <c r="C745" s="37"/>
      <c r="D745" s="1"/>
      <c r="E745" s="37"/>
      <c r="F745" s="17"/>
      <c r="G745" s="1"/>
      <c r="H745" s="44"/>
      <c r="I745" s="37"/>
      <c r="J745" s="1"/>
      <c r="K745" s="37"/>
      <c r="L745" s="17"/>
      <c r="M745" s="1"/>
      <c r="N745" s="44"/>
      <c r="O745" s="37"/>
      <c r="P745" s="1"/>
      <c r="Q745" s="37"/>
      <c r="R745" s="17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45" t="s">
        <v>20</v>
      </c>
      <c r="C746" s="49" t="e">
        <f>VLOOKUP(C723,'[2]Kelly Sunday'!$C$2:$L$106,9,FALSE)</f>
        <v>#N/A</v>
      </c>
      <c r="D746" s="1"/>
      <c r="E746" s="49" t="e">
        <f>VLOOKUP(D723,'[2]Kelly Sunday'!$E$2:$L$106,8,FALSE)</f>
        <v>#N/A</v>
      </c>
      <c r="F746" s="17"/>
      <c r="G746" s="1"/>
      <c r="H746" s="45" t="s">
        <v>20</v>
      </c>
      <c r="I746" s="49" t="e">
        <f>VLOOKUP(I723,'[2]Kelly Sunday'!$C$2:$L$106,9,FALSE)</f>
        <v>#N/A</v>
      </c>
      <c r="J746" s="1"/>
      <c r="K746" s="49" t="e">
        <f>VLOOKUP(J723,'[2]Kelly Sunday'!$E$2:$L$106,8,FALSE)</f>
        <v>#N/A</v>
      </c>
      <c r="L746" s="17"/>
      <c r="M746" s="1"/>
      <c r="N746" s="45" t="s">
        <v>20</v>
      </c>
      <c r="O746" s="49" t="e">
        <f>VLOOKUP(O723,'[2]Kelly Sunday'!$C$2:$L$106,9,FALSE)</f>
        <v>#N/A</v>
      </c>
      <c r="P746" s="1"/>
      <c r="Q746" s="49" t="e">
        <f>VLOOKUP(P723,'[2]Kelly Sunday'!$E$2:$L$106,8,FALSE)</f>
        <v>#N/A</v>
      </c>
      <c r="R746" s="17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44"/>
      <c r="C747" s="37"/>
      <c r="D747" s="1"/>
      <c r="E747" s="37"/>
      <c r="F747" s="17"/>
      <c r="G747" s="1"/>
      <c r="H747" s="44"/>
      <c r="I747" s="37"/>
      <c r="J747" s="1"/>
      <c r="K747" s="37"/>
      <c r="L747" s="17"/>
      <c r="M747" s="1"/>
      <c r="N747" s="44"/>
      <c r="O747" s="37"/>
      <c r="P747" s="1"/>
      <c r="Q747" s="37"/>
      <c r="R747" s="17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50" t="s">
        <v>21</v>
      </c>
      <c r="C748" s="37"/>
      <c r="D748" s="3" t="s">
        <v>14</v>
      </c>
      <c r="E748" s="37"/>
      <c r="F748" s="17"/>
      <c r="G748" s="1"/>
      <c r="H748" s="50" t="s">
        <v>21</v>
      </c>
      <c r="I748" s="37"/>
      <c r="J748" s="3" t="s">
        <v>14</v>
      </c>
      <c r="K748" s="37"/>
      <c r="L748" s="17"/>
      <c r="M748" s="1"/>
      <c r="N748" s="50" t="s">
        <v>21</v>
      </c>
      <c r="O748" s="37"/>
      <c r="P748" s="3" t="s">
        <v>14</v>
      </c>
      <c r="Q748" s="37"/>
      <c r="R748" s="17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44"/>
      <c r="C749" s="31">
        <f>C723</f>
        <v>0</v>
      </c>
      <c r="D749" s="3">
        <v>126</v>
      </c>
      <c r="E749" s="31">
        <f>D723</f>
        <v>0</v>
      </c>
      <c r="F749" s="17" t="s">
        <v>22</v>
      </c>
      <c r="G749" s="1"/>
      <c r="H749" s="44"/>
      <c r="I749" s="31">
        <f>I723</f>
        <v>0</v>
      </c>
      <c r="J749" s="3">
        <v>126</v>
      </c>
      <c r="K749" s="31">
        <f>J723</f>
        <v>0</v>
      </c>
      <c r="L749" s="17" t="s">
        <v>22</v>
      </c>
      <c r="M749" s="1"/>
      <c r="N749" s="44"/>
      <c r="O749" s="31">
        <f>O723</f>
        <v>0</v>
      </c>
      <c r="P749" s="3">
        <v>126</v>
      </c>
      <c r="Q749" s="31">
        <f>P723</f>
        <v>0</v>
      </c>
      <c r="R749" s="17" t="s">
        <v>22</v>
      </c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45" t="s">
        <v>23</v>
      </c>
      <c r="C750" s="46" t="e">
        <f>C733</f>
        <v>#N/A</v>
      </c>
      <c r="D750" s="1"/>
      <c r="E750" s="46" t="e">
        <f>D733</f>
        <v>#N/A</v>
      </c>
      <c r="F750" s="33" t="e">
        <f>E750+C750</f>
        <v>#N/A</v>
      </c>
      <c r="G750" s="1"/>
      <c r="H750" s="45" t="s">
        <v>23</v>
      </c>
      <c r="I750" s="46" t="e">
        <f>I733</f>
        <v>#N/A</v>
      </c>
      <c r="J750" s="1"/>
      <c r="K750" s="46" t="e">
        <f>J733</f>
        <v>#N/A</v>
      </c>
      <c r="L750" s="33" t="e">
        <f>K750+I750</f>
        <v>#N/A</v>
      </c>
      <c r="M750" s="1"/>
      <c r="N750" s="45" t="s">
        <v>23</v>
      </c>
      <c r="O750" s="46" t="e">
        <f>O733</f>
        <v>#N/A</v>
      </c>
      <c r="P750" s="1"/>
      <c r="Q750" s="46" t="e">
        <f>P733</f>
        <v>#N/A</v>
      </c>
      <c r="R750" s="33" t="e">
        <f>Q750+O750</f>
        <v>#N/A</v>
      </c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44"/>
      <c r="C751" s="46"/>
      <c r="D751" s="1"/>
      <c r="E751" s="46"/>
      <c r="F751" s="33"/>
      <c r="G751" s="1"/>
      <c r="H751" s="44"/>
      <c r="I751" s="46"/>
      <c r="J751" s="1"/>
      <c r="K751" s="46"/>
      <c r="L751" s="33"/>
      <c r="M751" s="1"/>
      <c r="N751" s="44"/>
      <c r="O751" s="46"/>
      <c r="P751" s="1"/>
      <c r="Q751" s="46"/>
      <c r="R751" s="33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44"/>
      <c r="C752" s="51" t="s">
        <v>24</v>
      </c>
      <c r="D752" s="3"/>
      <c r="E752" s="51" t="s">
        <v>25</v>
      </c>
      <c r="F752" s="33"/>
      <c r="G752" s="1"/>
      <c r="H752" s="44"/>
      <c r="I752" s="51" t="s">
        <v>24</v>
      </c>
      <c r="J752" s="3"/>
      <c r="K752" s="51" t="s">
        <v>25</v>
      </c>
      <c r="L752" s="33"/>
      <c r="M752" s="1"/>
      <c r="N752" s="44"/>
      <c r="O752" s="51" t="s">
        <v>24</v>
      </c>
      <c r="P752" s="3"/>
      <c r="Q752" s="51" t="s">
        <v>25</v>
      </c>
      <c r="R752" s="33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45" t="s">
        <v>26</v>
      </c>
      <c r="C753" s="37" t="e">
        <f>(F750^7.45)/((F750^7.45)+(D749^7.45))</f>
        <v>#N/A</v>
      </c>
      <c r="D753" s="1"/>
      <c r="E753" s="52" t="e">
        <f>(D749^7.45)/((D749^7.45)+(F750^7.45))</f>
        <v>#N/A</v>
      </c>
      <c r="F753" s="17"/>
      <c r="G753" s="1"/>
      <c r="H753" s="45" t="s">
        <v>26</v>
      </c>
      <c r="I753" s="37" t="e">
        <f>(L750^7.45)/((L750^7.45)+(J749^7.45))</f>
        <v>#N/A</v>
      </c>
      <c r="J753" s="1"/>
      <c r="K753" s="52" t="e">
        <f>(J749^7.45)/((J749^7.45)+(L750^7.45))</f>
        <v>#N/A</v>
      </c>
      <c r="L753" s="17"/>
      <c r="M753" s="1"/>
      <c r="N753" s="45" t="s">
        <v>26</v>
      </c>
      <c r="O753" s="37" t="e">
        <f>(R750^7.45)/((R750^7.45)+(P749^7.45))</f>
        <v>#N/A</v>
      </c>
      <c r="P753" s="1"/>
      <c r="Q753" s="52" t="e">
        <f>(P749^7.45)/((P749^7.45)+(R750^7.45))</f>
        <v>#N/A</v>
      </c>
      <c r="R753" s="17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44"/>
      <c r="C754" s="37"/>
      <c r="D754" s="37"/>
      <c r="E754" s="37"/>
      <c r="F754" s="17"/>
      <c r="G754" s="1"/>
      <c r="H754" s="44"/>
      <c r="I754" s="37"/>
      <c r="J754" s="37"/>
      <c r="K754" s="37"/>
      <c r="L754" s="17"/>
      <c r="M754" s="1"/>
      <c r="N754" s="44"/>
      <c r="O754" s="37"/>
      <c r="P754" s="37"/>
      <c r="Q754" s="37"/>
      <c r="R754" s="17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8" t="s">
        <v>18</v>
      </c>
      <c r="C755" s="37">
        <f>110/(110+100)</f>
        <v>0.52380952380952384</v>
      </c>
      <c r="D755" s="37"/>
      <c r="E755" s="37">
        <f>110/(110+100)</f>
        <v>0.52380952380952384</v>
      </c>
      <c r="F755" s="17"/>
      <c r="G755" s="1"/>
      <c r="H755" s="18" t="s">
        <v>18</v>
      </c>
      <c r="I755" s="37">
        <f>110/(110+100)</f>
        <v>0.52380952380952384</v>
      </c>
      <c r="J755" s="37"/>
      <c r="K755" s="37">
        <f>110/(110+100)</f>
        <v>0.52380952380952384</v>
      </c>
      <c r="L755" s="17"/>
      <c r="M755" s="1"/>
      <c r="N755" s="18" t="s">
        <v>18</v>
      </c>
      <c r="O755" s="37">
        <f>110/(110+100)</f>
        <v>0.52380952380952384</v>
      </c>
      <c r="P755" s="37"/>
      <c r="Q755" s="37">
        <f>110/(110+100)</f>
        <v>0.52380952380952384</v>
      </c>
      <c r="R755" s="17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44"/>
      <c r="C756" s="37"/>
      <c r="D756" s="37"/>
      <c r="E756" s="37"/>
      <c r="F756" s="17"/>
      <c r="G756" s="1"/>
      <c r="H756" s="44"/>
      <c r="I756" s="37"/>
      <c r="J756" s="37"/>
      <c r="K756" s="37"/>
      <c r="L756" s="17"/>
      <c r="M756" s="1"/>
      <c r="N756" s="44"/>
      <c r="O756" s="37"/>
      <c r="P756" s="37"/>
      <c r="Q756" s="37"/>
      <c r="R756" s="17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45" t="s">
        <v>19</v>
      </c>
      <c r="C757" s="48" t="e">
        <f>C753-C755</f>
        <v>#N/A</v>
      </c>
      <c r="D757" s="1"/>
      <c r="E757" s="48" t="e">
        <f>E753-E755</f>
        <v>#N/A</v>
      </c>
      <c r="F757" s="17"/>
      <c r="G757" s="1"/>
      <c r="H757" s="45" t="s">
        <v>19</v>
      </c>
      <c r="I757" s="48" t="e">
        <f>I753-I755</f>
        <v>#N/A</v>
      </c>
      <c r="J757" s="1"/>
      <c r="K757" s="48" t="e">
        <f>K753-K755</f>
        <v>#N/A</v>
      </c>
      <c r="L757" s="17"/>
      <c r="M757" s="1"/>
      <c r="N757" s="45" t="s">
        <v>19</v>
      </c>
      <c r="O757" s="48" t="e">
        <f>O753-O755</f>
        <v>#N/A</v>
      </c>
      <c r="P757" s="1"/>
      <c r="Q757" s="48" t="e">
        <f>Q753-Q755</f>
        <v>#N/A</v>
      </c>
      <c r="R757" s="17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44"/>
      <c r="C758" s="37"/>
      <c r="D758" s="1"/>
      <c r="E758" s="37"/>
      <c r="F758" s="17"/>
      <c r="G758" s="1"/>
      <c r="H758" s="44"/>
      <c r="I758" s="37"/>
      <c r="J758" s="1"/>
      <c r="K758" s="37"/>
      <c r="L758" s="17"/>
      <c r="M758" s="1"/>
      <c r="N758" s="44"/>
      <c r="O758" s="37"/>
      <c r="P758" s="1"/>
      <c r="Q758" s="37"/>
      <c r="R758" s="17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45" t="s">
        <v>20</v>
      </c>
      <c r="C759" s="49" t="e">
        <f>VLOOKUP(C723,'[2]Kelly Sunday O-U'!$C$2:$L$106,9,FALSE)</f>
        <v>#N/A</v>
      </c>
      <c r="D759" s="1"/>
      <c r="E759" s="49" t="e">
        <f>VLOOKUP(C723,'[2]Kelly Sunday O-U'!$C$2:$L$106,10,FALSE)</f>
        <v>#N/A</v>
      </c>
      <c r="F759" s="17"/>
      <c r="G759" s="1"/>
      <c r="H759" s="45" t="s">
        <v>20</v>
      </c>
      <c r="I759" s="49" t="e">
        <f>VLOOKUP(I723,'[2]Kelly Sunday O-U'!$C$2:$L$106,9,FALSE)</f>
        <v>#N/A</v>
      </c>
      <c r="J759" s="1"/>
      <c r="K759" s="49" t="e">
        <f>VLOOKUP(I723,'[2]Kelly Sunday O-U'!$C$2:$L$106,10,FALSE)</f>
        <v>#N/A</v>
      </c>
      <c r="L759" s="17"/>
      <c r="M759" s="1"/>
      <c r="N759" s="45" t="s">
        <v>20</v>
      </c>
      <c r="O759" s="49" t="e">
        <f>VLOOKUP(O723,'[2]Kelly Sunday O-U'!$C$2:$L$106,9,FALSE)</f>
        <v>#N/A</v>
      </c>
      <c r="P759" s="1"/>
      <c r="Q759" s="49" t="e">
        <f>VLOOKUP(O723,'[2]Kelly Sunday O-U'!$C$2:$L$106,10,FALSE)</f>
        <v>#N/A</v>
      </c>
      <c r="R759" s="17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55"/>
      <c r="C760" s="56"/>
      <c r="D760" s="57"/>
      <c r="E760" s="56"/>
      <c r="F760" s="58"/>
      <c r="G760" s="1"/>
      <c r="H760" s="55"/>
      <c r="I760" s="56"/>
      <c r="J760" s="57"/>
      <c r="K760" s="56"/>
      <c r="L760" s="58"/>
      <c r="M760" s="1"/>
      <c r="N760" s="55"/>
      <c r="O760" s="56"/>
      <c r="P760" s="57"/>
      <c r="Q760" s="56"/>
      <c r="R760" s="58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37"/>
      <c r="D761" s="1"/>
      <c r="E761" s="37"/>
      <c r="F761" s="1"/>
      <c r="G761" s="1"/>
      <c r="H761" s="1"/>
      <c r="I761" s="37"/>
      <c r="J761" s="1"/>
      <c r="K761" s="37"/>
      <c r="L761" s="1"/>
      <c r="M761" s="1"/>
      <c r="N761" s="1"/>
      <c r="O761" s="37"/>
      <c r="P761" s="1"/>
      <c r="Q761" s="37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28"/>
      <c r="C762" s="30"/>
      <c r="D762" s="30"/>
      <c r="E762" s="30"/>
      <c r="F762" s="29"/>
      <c r="G762" s="1"/>
      <c r="H762" s="28"/>
      <c r="I762" s="30"/>
      <c r="J762" s="30"/>
      <c r="K762" s="30"/>
      <c r="L762" s="29"/>
      <c r="M762" s="1"/>
      <c r="N762" s="28"/>
      <c r="O762" s="30"/>
      <c r="P762" s="30"/>
      <c r="Q762" s="30"/>
      <c r="R762" s="29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8"/>
      <c r="C763" s="31">
        <f>'NCAA Tournament Bracket'!Q21</f>
        <v>0</v>
      </c>
      <c r="D763" s="31">
        <f>'NCAA Tournament Bracket'!Q29</f>
        <v>0</v>
      </c>
      <c r="E763" s="1"/>
      <c r="F763" s="17"/>
      <c r="G763" s="1"/>
      <c r="H763" s="18"/>
      <c r="I763" s="31">
        <f>'NCAA Tournament Bracket'!Q38</f>
        <v>0</v>
      </c>
      <c r="J763" s="31">
        <f>'NCAA Tournament Bracket'!Q46</f>
        <v>0</v>
      </c>
      <c r="K763" s="1"/>
      <c r="L763" s="17"/>
      <c r="M763" s="1"/>
      <c r="N763" s="18"/>
      <c r="O763" s="31">
        <f>'NCAA Tournament Bracket'!Q54</f>
        <v>0</v>
      </c>
      <c r="P763" s="31">
        <f>'NCAA Tournament Bracket'!Q62</f>
        <v>0</v>
      </c>
      <c r="Q763" s="1"/>
      <c r="R763" s="17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8" t="s">
        <v>6</v>
      </c>
      <c r="C764" s="32" t="e">
        <f>VLOOKUP(C763,[1]Stats!$B$2:$I$363,5,FALSE)-(VLOOKUP(C763,[1]Stats!$B$2:$I$363,8,FALSE)/2)</f>
        <v>#N/A</v>
      </c>
      <c r="D764" s="32" t="e">
        <f>VLOOKUP(D763,[1]Stats!$B$2:$I$363,5,FALSE)-(VLOOKUP(D763,[1]Stats!$B$2:$I$363,8,FALSE)/2)</f>
        <v>#N/A</v>
      </c>
      <c r="E764" s="1"/>
      <c r="F764" s="33"/>
      <c r="G764" s="34"/>
      <c r="H764" s="18" t="s">
        <v>6</v>
      </c>
      <c r="I764" s="32" t="e">
        <f>VLOOKUP(I763,[1]Stats!$B$2:$I$363,5,FALSE)-(VLOOKUP(I763,[1]Stats!$B$2:$I$363,8,FALSE)/2)</f>
        <v>#N/A</v>
      </c>
      <c r="J764" s="32" t="e">
        <f>VLOOKUP(J763,[1]Stats!$B$2:$I$363,5,FALSE)-(VLOOKUP(J763,[1]Stats!$B$2:$I$363,8,FALSE)/2)</f>
        <v>#N/A</v>
      </c>
      <c r="K764" s="1"/>
      <c r="L764" s="33"/>
      <c r="M764" s="1"/>
      <c r="N764" s="18" t="s">
        <v>6</v>
      </c>
      <c r="O764" s="32" t="e">
        <f>VLOOKUP(O763,[1]Stats!$B$2:$I$363,5,FALSE)-(VLOOKUP(O763,[1]Stats!$B$2:$I$363,8,FALSE)/2)</f>
        <v>#N/A</v>
      </c>
      <c r="P764" s="32" t="e">
        <f>VLOOKUP(P763,[1]Stats!$B$2:$I$363,5,FALSE)-(VLOOKUP(P763,[1]Stats!$B$2:$I$363,8,FALSE)/2)</f>
        <v>#N/A</v>
      </c>
      <c r="Q764" s="1"/>
      <c r="R764" s="33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8" t="s">
        <v>7</v>
      </c>
      <c r="C765" s="32" t="e">
        <f>VLOOKUP(C763,[1]Stats!$B$2:$I$363,6,FALSE)-(VLOOKUP(C763,[2]Stats!$B$2:$I$364,8,FALSE)/2)</f>
        <v>#N/A</v>
      </c>
      <c r="D765" s="32" t="e">
        <f>VLOOKUP(D763,[1]Stats!$B$2:$I$363,6,FALSE)-(VLOOKUP(D763,[2]Stats!$B$2:$I$364,8,FALSE)/2)</f>
        <v>#N/A</v>
      </c>
      <c r="E765" s="1"/>
      <c r="F765" s="35"/>
      <c r="G765" s="34"/>
      <c r="H765" s="18" t="s">
        <v>7</v>
      </c>
      <c r="I765" s="32" t="e">
        <f>VLOOKUP(I763,[1]Stats!$B$2:$I$363,6,FALSE)-(VLOOKUP(I763,[2]Stats!$B$2:$I$364,8,FALSE)/2)</f>
        <v>#N/A</v>
      </c>
      <c r="J765" s="32" t="e">
        <f>VLOOKUP(J763,[1]Stats!$B$2:$I$363,6,FALSE)-(VLOOKUP(J763,[2]Stats!$B$2:$I$364,8,FALSE)/2)</f>
        <v>#N/A</v>
      </c>
      <c r="K765" s="1"/>
      <c r="L765" s="35"/>
      <c r="M765" s="1"/>
      <c r="N765" s="18" t="s">
        <v>7</v>
      </c>
      <c r="O765" s="32" t="e">
        <f>VLOOKUP(O763,[1]Stats!$B$2:$I$363,6,FALSE)-(VLOOKUP(O763,[2]Stats!$B$2:$I$364,8,FALSE)/2)</f>
        <v>#N/A</v>
      </c>
      <c r="P765" s="32" t="e">
        <f>VLOOKUP(P763,[1]Stats!$B$2:$I$363,6,FALSE)-(VLOOKUP(P763,[2]Stats!$B$2:$I$364,8,FALSE)/2)</f>
        <v>#N/A</v>
      </c>
      <c r="Q765" s="1"/>
      <c r="R765" s="35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8"/>
      <c r="C766" s="3"/>
      <c r="D766" s="3"/>
      <c r="E766" s="1"/>
      <c r="F766" s="11"/>
      <c r="G766" s="1"/>
      <c r="H766" s="18"/>
      <c r="I766" s="3"/>
      <c r="J766" s="3"/>
      <c r="K766" s="1"/>
      <c r="L766" s="11"/>
      <c r="M766" s="1"/>
      <c r="N766" s="18"/>
      <c r="O766" s="3"/>
      <c r="P766" s="3"/>
      <c r="Q766" s="1"/>
      <c r="R766" s="1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8" t="s">
        <v>8</v>
      </c>
      <c r="C767" s="32" t="e">
        <f>(C764*D765)/[1]Stats!$F$365</f>
        <v>#N/A</v>
      </c>
      <c r="D767" s="32" t="e">
        <f>(D764*C765)/[1]Stats!$F$365</f>
        <v>#N/A</v>
      </c>
      <c r="E767" s="1"/>
      <c r="F767" s="11"/>
      <c r="G767" s="1"/>
      <c r="H767" s="18" t="s">
        <v>8</v>
      </c>
      <c r="I767" s="32" t="e">
        <f>(I764*J765)/[1]Stats!$F$365</f>
        <v>#N/A</v>
      </c>
      <c r="J767" s="32" t="e">
        <f>(J764*I765)/[1]Stats!$F$365</f>
        <v>#N/A</v>
      </c>
      <c r="K767" s="1"/>
      <c r="L767" s="11"/>
      <c r="M767" s="1"/>
      <c r="N767" s="18" t="s">
        <v>8</v>
      </c>
      <c r="O767" s="32" t="e">
        <f>(O764*P765)/[1]Stats!$F$365</f>
        <v>#N/A</v>
      </c>
      <c r="P767" s="32" t="e">
        <f>(P764*O765)/[1]Stats!$F$365</f>
        <v>#N/A</v>
      </c>
      <c r="Q767" s="1"/>
      <c r="R767" s="1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8"/>
      <c r="C768" s="36"/>
      <c r="D768" s="36"/>
      <c r="E768" s="1"/>
      <c r="F768" s="11"/>
      <c r="G768" s="1"/>
      <c r="H768" s="18"/>
      <c r="I768" s="36"/>
      <c r="J768" s="36"/>
      <c r="K768" s="1"/>
      <c r="L768" s="11"/>
      <c r="M768" s="1"/>
      <c r="N768" s="18"/>
      <c r="O768" s="36"/>
      <c r="P768" s="36"/>
      <c r="Q768" s="1"/>
      <c r="R768" s="1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8" t="s">
        <v>9</v>
      </c>
      <c r="C769" s="32" t="e">
        <f>VLOOKUP(C763,[2]Stats!$B$2:$H$364,7,FALSE)</f>
        <v>#N/A</v>
      </c>
      <c r="D769" s="32" t="e">
        <f>VLOOKUP(D763,[2]Stats!$B$2:$H$364,7,FALSE)</f>
        <v>#N/A</v>
      </c>
      <c r="E769" s="37"/>
      <c r="F769" s="38"/>
      <c r="G769" s="1"/>
      <c r="H769" s="18" t="s">
        <v>9</v>
      </c>
      <c r="I769" s="32" t="e">
        <f>VLOOKUP(I763,[2]Stats!$B$2:$H$364,7,FALSE)</f>
        <v>#N/A</v>
      </c>
      <c r="J769" s="32" t="e">
        <f>VLOOKUP(J763,[2]Stats!$B$2:$H$364,7,FALSE)</f>
        <v>#N/A</v>
      </c>
      <c r="K769" s="37"/>
      <c r="L769" s="38"/>
      <c r="M769" s="1"/>
      <c r="N769" s="18" t="s">
        <v>9</v>
      </c>
      <c r="O769" s="32" t="e">
        <f>VLOOKUP(O763,[2]Stats!$B$2:$H$364,7,FALSE)</f>
        <v>#N/A</v>
      </c>
      <c r="P769" s="32" t="e">
        <f>VLOOKUP(P763,[2]Stats!$B$2:$H$364,7,FALSE)</f>
        <v>#N/A</v>
      </c>
      <c r="Q769" s="37"/>
      <c r="R769" s="38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8" t="s">
        <v>10</v>
      </c>
      <c r="C770" s="39" t="e">
        <f>C769/[1]Stats!$H$364</f>
        <v>#N/A</v>
      </c>
      <c r="D770" s="39" t="e">
        <f>D769/[1]Stats!$H$364</f>
        <v>#N/A</v>
      </c>
      <c r="E770" s="37"/>
      <c r="F770" s="38"/>
      <c r="G770" s="1"/>
      <c r="H770" s="18" t="s">
        <v>10</v>
      </c>
      <c r="I770" s="39" t="e">
        <f>I769/[1]Stats!$H$364</f>
        <v>#N/A</v>
      </c>
      <c r="J770" s="39" t="e">
        <f>J769/[1]Stats!$H$364</f>
        <v>#N/A</v>
      </c>
      <c r="K770" s="37"/>
      <c r="L770" s="38"/>
      <c r="M770" s="1"/>
      <c r="N770" s="18" t="s">
        <v>10</v>
      </c>
      <c r="O770" s="39" t="e">
        <f>O769/[1]Stats!$H$364</f>
        <v>#N/A</v>
      </c>
      <c r="P770" s="39" t="e">
        <f>P769/[1]Stats!$H$364</f>
        <v>#N/A</v>
      </c>
      <c r="Q770" s="37"/>
      <c r="R770" s="38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8" t="s">
        <v>11</v>
      </c>
      <c r="C771" s="79" t="e">
        <f>(((C770*D770)*[1]Stats!$H$364))</f>
        <v>#N/A</v>
      </c>
      <c r="D771" s="75"/>
      <c r="E771" s="37"/>
      <c r="F771" s="38"/>
      <c r="G771" s="1"/>
      <c r="H771" s="18" t="s">
        <v>11</v>
      </c>
      <c r="I771" s="79" t="e">
        <f>(((I770*J770)*[1]Stats!$H$364))</f>
        <v>#N/A</v>
      </c>
      <c r="J771" s="75"/>
      <c r="K771" s="37"/>
      <c r="L771" s="38"/>
      <c r="M771" s="1"/>
      <c r="N771" s="18" t="s">
        <v>11</v>
      </c>
      <c r="O771" s="79" t="e">
        <f>(((O770*P770)*[1]Stats!$H$364))</f>
        <v>#N/A</v>
      </c>
      <c r="P771" s="75"/>
      <c r="Q771" s="37"/>
      <c r="R771" s="38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thickBot="1" x14ac:dyDescent="0.25">
      <c r="A772" s="1"/>
      <c r="B772" s="18"/>
      <c r="C772" s="40"/>
      <c r="D772" s="40"/>
      <c r="E772" s="37"/>
      <c r="F772" s="38"/>
      <c r="G772" s="1"/>
      <c r="H772" s="18"/>
      <c r="I772" s="40"/>
      <c r="J772" s="40"/>
      <c r="K772" s="37"/>
      <c r="L772" s="38"/>
      <c r="M772" s="1"/>
      <c r="N772" s="18"/>
      <c r="O772" s="40"/>
      <c r="P772" s="40"/>
      <c r="Q772" s="37"/>
      <c r="R772" s="38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thickBot="1" x14ac:dyDescent="0.25">
      <c r="A773" s="1"/>
      <c r="B773" s="18" t="s">
        <v>12</v>
      </c>
      <c r="C773" s="41" t="e">
        <f>C767*(C771/100)-(C774/2)+(D774/2)</f>
        <v>#N/A</v>
      </c>
      <c r="D773" s="41" t="e">
        <f>D767*(C771/100)-(D774/2)+(C774/2)</f>
        <v>#N/A</v>
      </c>
      <c r="E773" s="1"/>
      <c r="F773" s="17"/>
      <c r="G773" s="1"/>
      <c r="H773" s="18" t="s">
        <v>12</v>
      </c>
      <c r="I773" s="41" t="e">
        <f>I767*(I771/100)-(I774/2)+(J774/2)</f>
        <v>#N/A</v>
      </c>
      <c r="J773" s="41" t="e">
        <f>J767*(I771/100)-(J774/2)+(I774/2)</f>
        <v>#N/A</v>
      </c>
      <c r="K773" s="1"/>
      <c r="L773" s="17"/>
      <c r="M773" s="1"/>
      <c r="N773" s="18" t="s">
        <v>12</v>
      </c>
      <c r="O773" s="41" t="e">
        <f>O767*(O771/100)-(O774/2)+(P774/2)</f>
        <v>#N/A</v>
      </c>
      <c r="P773" s="41" t="e">
        <f>P767*(O771/100)-(P774/2)+(O774/2)</f>
        <v>#N/A</v>
      </c>
      <c r="Q773" s="1"/>
      <c r="R773" s="17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8"/>
      <c r="C774" s="42" t="e">
        <f>VLOOKUP(C763,[1]Sheet14!$C$2:$D$358,2,FALSE)</f>
        <v>#N/A</v>
      </c>
      <c r="D774" s="42" t="e">
        <f>VLOOKUP(D763,[1]Sheet14!$C$2:$D$358,2,FALSE)</f>
        <v>#N/A</v>
      </c>
      <c r="E774" s="1"/>
      <c r="F774" s="17"/>
      <c r="G774" s="1"/>
      <c r="H774" s="18"/>
      <c r="I774" s="42" t="e">
        <f>VLOOKUP(I763,[1]Sheet14!$C$2:$D$358,2,FALSE)</f>
        <v>#N/A</v>
      </c>
      <c r="J774" s="42" t="e">
        <f>VLOOKUP(J763,[1]Sheet14!$C$2:$D$358,2,FALSE)</f>
        <v>#N/A</v>
      </c>
      <c r="K774" s="1"/>
      <c r="L774" s="17"/>
      <c r="M774" s="1"/>
      <c r="N774" s="18"/>
      <c r="O774" s="42" t="e">
        <f>VLOOKUP(O763,[1]Sheet14!$C$2:$D$358,2,FALSE)</f>
        <v>#N/A</v>
      </c>
      <c r="P774" s="42" t="e">
        <f>VLOOKUP(P763,[1]Sheet14!$C$2:$D$358,2,FALSE)</f>
        <v>#N/A</v>
      </c>
      <c r="Q774" s="1"/>
      <c r="R774" s="17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8"/>
      <c r="C775" s="32"/>
      <c r="D775" s="32"/>
      <c r="E775" s="1"/>
      <c r="F775" s="17"/>
      <c r="G775" s="1"/>
      <c r="H775" s="18"/>
      <c r="I775" s="32"/>
      <c r="J775" s="32"/>
      <c r="K775" s="1"/>
      <c r="L775" s="17"/>
      <c r="M775" s="1"/>
      <c r="N775" s="18"/>
      <c r="O775" s="32"/>
      <c r="P775" s="32"/>
      <c r="Q775" s="1"/>
      <c r="R775" s="17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43" t="s">
        <v>13</v>
      </c>
      <c r="C776" s="1"/>
      <c r="D776" s="3" t="s">
        <v>14</v>
      </c>
      <c r="E776" s="3"/>
      <c r="F776" s="11" t="s">
        <v>14</v>
      </c>
      <c r="G776" s="1"/>
      <c r="H776" s="43" t="s">
        <v>13</v>
      </c>
      <c r="I776" s="1"/>
      <c r="J776" s="3" t="s">
        <v>14</v>
      </c>
      <c r="K776" s="3"/>
      <c r="L776" s="11" t="s">
        <v>14</v>
      </c>
      <c r="M776" s="1"/>
      <c r="N776" s="43" t="s">
        <v>13</v>
      </c>
      <c r="O776" s="1"/>
      <c r="P776" s="3" t="s">
        <v>14</v>
      </c>
      <c r="Q776" s="3"/>
      <c r="R776" s="11" t="s">
        <v>14</v>
      </c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44"/>
      <c r="C777" s="31">
        <f>C763</f>
        <v>0</v>
      </c>
      <c r="D777" s="3"/>
      <c r="E777" s="31">
        <f>D763</f>
        <v>0</v>
      </c>
      <c r="F777" s="11"/>
      <c r="G777" s="1"/>
      <c r="H777" s="44"/>
      <c r="I777" s="31">
        <f>I763</f>
        <v>0</v>
      </c>
      <c r="J777" s="3"/>
      <c r="K777" s="31">
        <f>J763</f>
        <v>0</v>
      </c>
      <c r="L777" s="11"/>
      <c r="M777" s="1"/>
      <c r="N777" s="44"/>
      <c r="O777" s="31">
        <f>O763</f>
        <v>0</v>
      </c>
      <c r="P777" s="3"/>
      <c r="Q777" s="31">
        <f>P763</f>
        <v>0</v>
      </c>
      <c r="R777" s="1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45" t="s">
        <v>15</v>
      </c>
      <c r="C778" s="46" t="e">
        <f>IF(D777&gt;0,C773+D777,C773)</f>
        <v>#N/A</v>
      </c>
      <c r="D778" s="1"/>
      <c r="E778" s="46" t="e">
        <f>IF(F777&gt;0,D773+F777,D773)</f>
        <v>#N/A</v>
      </c>
      <c r="F778" s="17"/>
      <c r="G778" s="1"/>
      <c r="H778" s="45" t="s">
        <v>15</v>
      </c>
      <c r="I778" s="46" t="e">
        <f>IF(J777&gt;0,I773+J777,I773)</f>
        <v>#N/A</v>
      </c>
      <c r="J778" s="1"/>
      <c r="K778" s="46" t="e">
        <f>IF(L777&gt;0,J773+L777,J773)</f>
        <v>#N/A</v>
      </c>
      <c r="L778" s="17"/>
      <c r="M778" s="1"/>
      <c r="N778" s="45" t="s">
        <v>15</v>
      </c>
      <c r="O778" s="46" t="e">
        <f>IF(P777&gt;0,O773+P777,O773)</f>
        <v>#N/A</v>
      </c>
      <c r="P778" s="1"/>
      <c r="Q778" s="46" t="e">
        <f>IF(R777&gt;0,P773+R777,P773)</f>
        <v>#N/A</v>
      </c>
      <c r="R778" s="17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44"/>
      <c r="C779" s="37"/>
      <c r="D779" s="3" t="s">
        <v>16</v>
      </c>
      <c r="E779" s="37"/>
      <c r="F779" s="11" t="s">
        <v>16</v>
      </c>
      <c r="G779" s="1"/>
      <c r="H779" s="44"/>
      <c r="I779" s="37"/>
      <c r="J779" s="3" t="s">
        <v>16</v>
      </c>
      <c r="K779" s="37"/>
      <c r="L779" s="11" t="s">
        <v>16</v>
      </c>
      <c r="M779" s="1"/>
      <c r="N779" s="44"/>
      <c r="O779" s="37"/>
      <c r="P779" s="3" t="s">
        <v>16</v>
      </c>
      <c r="Q779" s="37"/>
      <c r="R779" s="11" t="s">
        <v>16</v>
      </c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8" t="s">
        <v>17</v>
      </c>
      <c r="C780" s="37" t="e">
        <f>((C778^7.45)/((C778^7.45)+(E778^7.45)))</f>
        <v>#N/A</v>
      </c>
      <c r="D780" s="32" t="e">
        <f>-(C773-D773)</f>
        <v>#N/A</v>
      </c>
      <c r="E780" s="37" t="e">
        <f>((E778^7.45)/((E778^7.45)+(C778^7.45)))</f>
        <v>#N/A</v>
      </c>
      <c r="F780" s="47" t="e">
        <f>-(D773-C773)</f>
        <v>#N/A</v>
      </c>
      <c r="G780" s="1"/>
      <c r="H780" s="18" t="s">
        <v>17</v>
      </c>
      <c r="I780" s="37" t="e">
        <f>((I778^7.45)/((I778^7.45)+(K778^7.45)))</f>
        <v>#N/A</v>
      </c>
      <c r="J780" s="32" t="e">
        <f>-(I773-J773)</f>
        <v>#N/A</v>
      </c>
      <c r="K780" s="37" t="e">
        <f>((K778^7.45)/((K778^7.45)+(I778^7.45)))</f>
        <v>#N/A</v>
      </c>
      <c r="L780" s="47" t="e">
        <f>-(J773-I773)</f>
        <v>#N/A</v>
      </c>
      <c r="M780" s="1"/>
      <c r="N780" s="18" t="s">
        <v>17</v>
      </c>
      <c r="O780" s="37" t="e">
        <f>((O778^7.45)/((O778^7.45)+(Q778^7.45)))</f>
        <v>#N/A</v>
      </c>
      <c r="P780" s="32" t="e">
        <f>-(O773-P773)</f>
        <v>#N/A</v>
      </c>
      <c r="Q780" s="37" t="e">
        <f>((Q778^7.45)/((Q778^7.45)+(O778^7.45)))</f>
        <v>#N/A</v>
      </c>
      <c r="R780" s="47" t="e">
        <f>-(P773-O773)</f>
        <v>#N/A</v>
      </c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8"/>
      <c r="C781" s="37"/>
      <c r="D781" s="1"/>
      <c r="E781" s="37"/>
      <c r="F781" s="17"/>
      <c r="G781" s="1"/>
      <c r="H781" s="18"/>
      <c r="I781" s="37"/>
      <c r="J781" s="1"/>
      <c r="K781" s="37"/>
      <c r="L781" s="17"/>
      <c r="M781" s="1"/>
      <c r="N781" s="18"/>
      <c r="O781" s="37"/>
      <c r="P781" s="1"/>
      <c r="Q781" s="37"/>
      <c r="R781" s="17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8" t="s">
        <v>18</v>
      </c>
      <c r="C782" s="37">
        <f>110/(110+100)</f>
        <v>0.52380952380952384</v>
      </c>
      <c r="D782" s="1"/>
      <c r="E782" s="37">
        <f>110/(110+100)</f>
        <v>0.52380952380952384</v>
      </c>
      <c r="F782" s="17"/>
      <c r="G782" s="1"/>
      <c r="H782" s="18" t="s">
        <v>18</v>
      </c>
      <c r="I782" s="37">
        <f>110/(110+100)</f>
        <v>0.52380952380952384</v>
      </c>
      <c r="J782" s="1"/>
      <c r="K782" s="37">
        <f>110/(110+100)</f>
        <v>0.52380952380952384</v>
      </c>
      <c r="L782" s="17"/>
      <c r="M782" s="1"/>
      <c r="N782" s="18" t="s">
        <v>18</v>
      </c>
      <c r="O782" s="37">
        <f>110/(110+100)</f>
        <v>0.52380952380952384</v>
      </c>
      <c r="P782" s="1"/>
      <c r="Q782" s="37">
        <f>110/(110+100)</f>
        <v>0.52380952380952384</v>
      </c>
      <c r="R782" s="17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8"/>
      <c r="C783" s="37"/>
      <c r="D783" s="1"/>
      <c r="E783" s="37"/>
      <c r="F783" s="17"/>
      <c r="G783" s="1"/>
      <c r="H783" s="18"/>
      <c r="I783" s="37"/>
      <c r="J783" s="1"/>
      <c r="K783" s="37"/>
      <c r="L783" s="17"/>
      <c r="M783" s="1"/>
      <c r="N783" s="18"/>
      <c r="O783" s="37"/>
      <c r="P783" s="1"/>
      <c r="Q783" s="37"/>
      <c r="R783" s="17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45" t="s">
        <v>19</v>
      </c>
      <c r="C784" s="48" t="e">
        <f>C780-C782</f>
        <v>#N/A</v>
      </c>
      <c r="D784" s="1"/>
      <c r="E784" s="48" t="e">
        <f>E780-E782</f>
        <v>#N/A</v>
      </c>
      <c r="F784" s="17"/>
      <c r="G784" s="1"/>
      <c r="H784" s="45" t="s">
        <v>19</v>
      </c>
      <c r="I784" s="48" t="e">
        <f>I780-I782</f>
        <v>#N/A</v>
      </c>
      <c r="J784" s="1"/>
      <c r="K784" s="48" t="e">
        <f>K780-K782</f>
        <v>#N/A</v>
      </c>
      <c r="L784" s="17"/>
      <c r="M784" s="1"/>
      <c r="N784" s="45" t="s">
        <v>19</v>
      </c>
      <c r="O784" s="48" t="e">
        <f>O780-O782</f>
        <v>#N/A</v>
      </c>
      <c r="P784" s="1"/>
      <c r="Q784" s="48" t="e">
        <f>Q780-Q782</f>
        <v>#N/A</v>
      </c>
      <c r="R784" s="17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44"/>
      <c r="C785" s="37"/>
      <c r="D785" s="1"/>
      <c r="E785" s="37"/>
      <c r="F785" s="17"/>
      <c r="G785" s="1"/>
      <c r="H785" s="44"/>
      <c r="I785" s="37"/>
      <c r="J785" s="1"/>
      <c r="K785" s="37"/>
      <c r="L785" s="17"/>
      <c r="M785" s="1"/>
      <c r="N785" s="44"/>
      <c r="O785" s="37"/>
      <c r="P785" s="1"/>
      <c r="Q785" s="37"/>
      <c r="R785" s="17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45" t="s">
        <v>20</v>
      </c>
      <c r="C786" s="49" t="e">
        <f>VLOOKUP(C763,'[2]Kelly Sunday'!$C$2:$L$106,9,FALSE)</f>
        <v>#N/A</v>
      </c>
      <c r="D786" s="1"/>
      <c r="E786" s="49" t="e">
        <f>VLOOKUP(D763,'[2]Kelly Sunday'!$E$2:$L$106,8,FALSE)</f>
        <v>#N/A</v>
      </c>
      <c r="F786" s="17"/>
      <c r="G786" s="1"/>
      <c r="H786" s="45" t="s">
        <v>20</v>
      </c>
      <c r="I786" s="49" t="e">
        <f>VLOOKUP(I763,'[2]Kelly Sunday'!$C$2:$L$106,9,FALSE)</f>
        <v>#N/A</v>
      </c>
      <c r="J786" s="1"/>
      <c r="K786" s="49" t="e">
        <f>VLOOKUP(J763,'[2]Kelly Sunday'!$E$2:$L$106,8,FALSE)</f>
        <v>#N/A</v>
      </c>
      <c r="L786" s="17"/>
      <c r="M786" s="1"/>
      <c r="N786" s="45" t="s">
        <v>20</v>
      </c>
      <c r="O786" s="49" t="e">
        <f>VLOOKUP(O763,'[2]Kelly Sunday'!$C$2:$L$106,9,FALSE)</f>
        <v>#N/A</v>
      </c>
      <c r="P786" s="1"/>
      <c r="Q786" s="49" t="e">
        <f>VLOOKUP(P763,'[2]Kelly Sunday'!$E$2:$L$106,8,FALSE)</f>
        <v>#N/A</v>
      </c>
      <c r="R786" s="17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44"/>
      <c r="C787" s="37"/>
      <c r="D787" s="1"/>
      <c r="E787" s="37"/>
      <c r="F787" s="17"/>
      <c r="G787" s="1"/>
      <c r="H787" s="44"/>
      <c r="I787" s="37"/>
      <c r="J787" s="1"/>
      <c r="K787" s="37"/>
      <c r="L787" s="17"/>
      <c r="M787" s="1"/>
      <c r="N787" s="44"/>
      <c r="O787" s="37"/>
      <c r="P787" s="1"/>
      <c r="Q787" s="37"/>
      <c r="R787" s="17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50" t="s">
        <v>21</v>
      </c>
      <c r="C788" s="37"/>
      <c r="D788" s="3" t="s">
        <v>14</v>
      </c>
      <c r="E788" s="37"/>
      <c r="F788" s="17"/>
      <c r="G788" s="1"/>
      <c r="H788" s="50" t="s">
        <v>21</v>
      </c>
      <c r="I788" s="37"/>
      <c r="J788" s="3" t="s">
        <v>14</v>
      </c>
      <c r="K788" s="37"/>
      <c r="L788" s="17"/>
      <c r="M788" s="1"/>
      <c r="N788" s="50" t="s">
        <v>21</v>
      </c>
      <c r="O788" s="37"/>
      <c r="P788" s="3" t="s">
        <v>14</v>
      </c>
      <c r="Q788" s="37"/>
      <c r="R788" s="17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44"/>
      <c r="C789" s="31">
        <f>C763</f>
        <v>0</v>
      </c>
      <c r="D789" s="3">
        <v>144.5</v>
      </c>
      <c r="E789" s="31">
        <f>D763</f>
        <v>0</v>
      </c>
      <c r="F789" s="17" t="s">
        <v>22</v>
      </c>
      <c r="G789" s="1"/>
      <c r="H789" s="44"/>
      <c r="I789" s="31">
        <f>I763</f>
        <v>0</v>
      </c>
      <c r="J789" s="3">
        <v>144.5</v>
      </c>
      <c r="K789" s="31">
        <f>J763</f>
        <v>0</v>
      </c>
      <c r="L789" s="17" t="s">
        <v>22</v>
      </c>
      <c r="M789" s="1"/>
      <c r="N789" s="44"/>
      <c r="O789" s="31">
        <f>O763</f>
        <v>0</v>
      </c>
      <c r="P789" s="3">
        <v>144.5</v>
      </c>
      <c r="Q789" s="31">
        <f>P763</f>
        <v>0</v>
      </c>
      <c r="R789" s="17" t="s">
        <v>22</v>
      </c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45" t="s">
        <v>23</v>
      </c>
      <c r="C790" s="46" t="e">
        <f>C773</f>
        <v>#N/A</v>
      </c>
      <c r="D790" s="1"/>
      <c r="E790" s="46" t="e">
        <f>D773</f>
        <v>#N/A</v>
      </c>
      <c r="F790" s="33" t="e">
        <f>E790+C790</f>
        <v>#N/A</v>
      </c>
      <c r="G790" s="1"/>
      <c r="H790" s="45" t="s">
        <v>23</v>
      </c>
      <c r="I790" s="46" t="e">
        <f>I773</f>
        <v>#N/A</v>
      </c>
      <c r="J790" s="1"/>
      <c r="K790" s="46" t="e">
        <f>J773</f>
        <v>#N/A</v>
      </c>
      <c r="L790" s="33" t="e">
        <f>K790+I790</f>
        <v>#N/A</v>
      </c>
      <c r="M790" s="1"/>
      <c r="N790" s="45" t="s">
        <v>23</v>
      </c>
      <c r="O790" s="46" t="e">
        <f>O773</f>
        <v>#N/A</v>
      </c>
      <c r="P790" s="1"/>
      <c r="Q790" s="46" t="e">
        <f>P773</f>
        <v>#N/A</v>
      </c>
      <c r="R790" s="33" t="e">
        <f>Q790+O790</f>
        <v>#N/A</v>
      </c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44"/>
      <c r="C791" s="46"/>
      <c r="D791" s="1"/>
      <c r="E791" s="46"/>
      <c r="F791" s="33"/>
      <c r="G791" s="1"/>
      <c r="H791" s="44"/>
      <c r="I791" s="46"/>
      <c r="J791" s="1"/>
      <c r="K791" s="46"/>
      <c r="L791" s="33"/>
      <c r="M791" s="1"/>
      <c r="N791" s="44"/>
      <c r="O791" s="46"/>
      <c r="P791" s="1"/>
      <c r="Q791" s="46"/>
      <c r="R791" s="33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44"/>
      <c r="C792" s="51" t="s">
        <v>24</v>
      </c>
      <c r="D792" s="3"/>
      <c r="E792" s="51" t="s">
        <v>25</v>
      </c>
      <c r="F792" s="33"/>
      <c r="G792" s="1"/>
      <c r="H792" s="44"/>
      <c r="I792" s="51" t="s">
        <v>24</v>
      </c>
      <c r="J792" s="3"/>
      <c r="K792" s="51" t="s">
        <v>25</v>
      </c>
      <c r="L792" s="33"/>
      <c r="M792" s="1"/>
      <c r="N792" s="44"/>
      <c r="O792" s="51" t="s">
        <v>24</v>
      </c>
      <c r="P792" s="3"/>
      <c r="Q792" s="51" t="s">
        <v>25</v>
      </c>
      <c r="R792" s="33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45" t="s">
        <v>26</v>
      </c>
      <c r="C793" s="37" t="e">
        <f>(F790^7.45)/((F790^7.45)+(D789^7.45))</f>
        <v>#N/A</v>
      </c>
      <c r="D793" s="1"/>
      <c r="E793" s="52" t="e">
        <f>(D789^7.45)/((D789^7.45)+(F790^7.45))</f>
        <v>#N/A</v>
      </c>
      <c r="F793" s="17"/>
      <c r="G793" s="1"/>
      <c r="H793" s="45" t="s">
        <v>26</v>
      </c>
      <c r="I793" s="37" t="e">
        <f>(L790^7.45)/((L790^7.45)+(J789^7.45))</f>
        <v>#N/A</v>
      </c>
      <c r="J793" s="1"/>
      <c r="K793" s="52" t="e">
        <f>(J789^7.45)/((J789^7.45)+(L790^7.45))</f>
        <v>#N/A</v>
      </c>
      <c r="L793" s="17"/>
      <c r="M793" s="1"/>
      <c r="N793" s="45" t="s">
        <v>26</v>
      </c>
      <c r="O793" s="37" t="e">
        <f>(R790^7.45)/((R790^7.45)+(P789^7.45))</f>
        <v>#N/A</v>
      </c>
      <c r="P793" s="1"/>
      <c r="Q793" s="52" t="e">
        <f>(P789^7.45)/((P789^7.45)+(R790^7.45))</f>
        <v>#N/A</v>
      </c>
      <c r="R793" s="17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44"/>
      <c r="C794" s="37"/>
      <c r="D794" s="37"/>
      <c r="E794" s="37"/>
      <c r="F794" s="17"/>
      <c r="G794" s="1"/>
      <c r="H794" s="44"/>
      <c r="I794" s="37"/>
      <c r="J794" s="37"/>
      <c r="K794" s="37"/>
      <c r="L794" s="17"/>
      <c r="M794" s="1"/>
      <c r="N794" s="44"/>
      <c r="O794" s="37"/>
      <c r="P794" s="37"/>
      <c r="Q794" s="37"/>
      <c r="R794" s="17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8" t="s">
        <v>18</v>
      </c>
      <c r="C795" s="37">
        <f>110/(110+100)</f>
        <v>0.52380952380952384</v>
      </c>
      <c r="D795" s="37"/>
      <c r="E795" s="37">
        <f>110/(110+100)</f>
        <v>0.52380952380952384</v>
      </c>
      <c r="F795" s="17"/>
      <c r="G795" s="1"/>
      <c r="H795" s="18" t="s">
        <v>18</v>
      </c>
      <c r="I795" s="37">
        <f>110/(110+100)</f>
        <v>0.52380952380952384</v>
      </c>
      <c r="J795" s="37"/>
      <c r="K795" s="37">
        <f>110/(110+100)</f>
        <v>0.52380952380952384</v>
      </c>
      <c r="L795" s="17"/>
      <c r="M795" s="1"/>
      <c r="N795" s="18" t="s">
        <v>18</v>
      </c>
      <c r="O795" s="37">
        <f>110/(110+100)</f>
        <v>0.52380952380952384</v>
      </c>
      <c r="P795" s="37"/>
      <c r="Q795" s="37">
        <f>110/(110+100)</f>
        <v>0.52380952380952384</v>
      </c>
      <c r="R795" s="17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44"/>
      <c r="C796" s="37"/>
      <c r="D796" s="37"/>
      <c r="E796" s="37"/>
      <c r="F796" s="17"/>
      <c r="G796" s="1"/>
      <c r="H796" s="44"/>
      <c r="I796" s="37"/>
      <c r="J796" s="37"/>
      <c r="K796" s="37"/>
      <c r="L796" s="17"/>
      <c r="M796" s="1"/>
      <c r="N796" s="44"/>
      <c r="O796" s="37"/>
      <c r="P796" s="37"/>
      <c r="Q796" s="37"/>
      <c r="R796" s="17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45" t="s">
        <v>19</v>
      </c>
      <c r="C797" s="48" t="e">
        <f>C793-C795</f>
        <v>#N/A</v>
      </c>
      <c r="D797" s="1"/>
      <c r="E797" s="48" t="e">
        <f>E793-E795</f>
        <v>#N/A</v>
      </c>
      <c r="F797" s="17"/>
      <c r="G797" s="1"/>
      <c r="H797" s="45" t="s">
        <v>19</v>
      </c>
      <c r="I797" s="48" t="e">
        <f>I793-I795</f>
        <v>#N/A</v>
      </c>
      <c r="J797" s="1"/>
      <c r="K797" s="48" t="e">
        <f>K793-K795</f>
        <v>#N/A</v>
      </c>
      <c r="L797" s="17"/>
      <c r="M797" s="1"/>
      <c r="N797" s="45" t="s">
        <v>19</v>
      </c>
      <c r="O797" s="48" t="e">
        <f>O793-O795</f>
        <v>#N/A</v>
      </c>
      <c r="P797" s="1"/>
      <c r="Q797" s="48" t="e">
        <f>Q793-Q795</f>
        <v>#N/A</v>
      </c>
      <c r="R797" s="17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44"/>
      <c r="C798" s="37"/>
      <c r="D798" s="1"/>
      <c r="E798" s="37"/>
      <c r="F798" s="17"/>
      <c r="G798" s="1"/>
      <c r="H798" s="44"/>
      <c r="I798" s="37"/>
      <c r="J798" s="1"/>
      <c r="K798" s="37"/>
      <c r="L798" s="17"/>
      <c r="M798" s="1"/>
      <c r="N798" s="44"/>
      <c r="O798" s="37"/>
      <c r="P798" s="1"/>
      <c r="Q798" s="37"/>
      <c r="R798" s="17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45" t="s">
        <v>20</v>
      </c>
      <c r="C799" s="49" t="e">
        <f>VLOOKUP(C763,'[2]Kelly Sunday O-U'!$C$2:$L$106,9,FALSE)</f>
        <v>#N/A</v>
      </c>
      <c r="D799" s="1"/>
      <c r="E799" s="49" t="e">
        <f>VLOOKUP(C763,'[2]Kelly Sunday O-U'!$C$2:$L$106,10,FALSE)</f>
        <v>#N/A</v>
      </c>
      <c r="F799" s="17"/>
      <c r="G799" s="1"/>
      <c r="H799" s="45" t="s">
        <v>20</v>
      </c>
      <c r="I799" s="49" t="e">
        <f>VLOOKUP(I763,'[2]Kelly Sunday O-U'!$C$2:$L$106,9,FALSE)</f>
        <v>#N/A</v>
      </c>
      <c r="J799" s="1"/>
      <c r="K799" s="49" t="e">
        <f>VLOOKUP(I763,'[2]Kelly Sunday O-U'!$C$2:$L$106,10,FALSE)</f>
        <v>#N/A</v>
      </c>
      <c r="L799" s="17"/>
      <c r="M799" s="1"/>
      <c r="N799" s="45" t="s">
        <v>20</v>
      </c>
      <c r="O799" s="49" t="e">
        <f>VLOOKUP(O763,'[2]Kelly Sunday O-U'!$C$2:$L$106,9,FALSE)</f>
        <v>#N/A</v>
      </c>
      <c r="P799" s="1"/>
      <c r="Q799" s="49" t="e">
        <f>VLOOKUP(O763,'[2]Kelly Sunday O-U'!$C$2:$L$106,10,FALSE)</f>
        <v>#N/A</v>
      </c>
      <c r="R799" s="17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55"/>
      <c r="C800" s="56"/>
      <c r="D800" s="57"/>
      <c r="E800" s="56"/>
      <c r="F800" s="58"/>
      <c r="G800" s="1"/>
      <c r="H800" s="55"/>
      <c r="I800" s="56"/>
      <c r="J800" s="57"/>
      <c r="K800" s="56"/>
      <c r="L800" s="58"/>
      <c r="M800" s="1"/>
      <c r="N800" s="55"/>
      <c r="O800" s="56"/>
      <c r="P800" s="57"/>
      <c r="Q800" s="56"/>
      <c r="R800" s="58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63"/>
      <c r="C801" s="37"/>
      <c r="D801" s="3"/>
      <c r="E801" s="37"/>
      <c r="F801" s="1"/>
      <c r="G801" s="1"/>
      <c r="H801" s="1"/>
      <c r="I801" s="1"/>
      <c r="J801" s="3"/>
      <c r="K801" s="1"/>
      <c r="L801" s="1"/>
      <c r="M801" s="1"/>
      <c r="N801" s="1"/>
      <c r="O801" s="1"/>
      <c r="P801" s="3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28"/>
      <c r="C802" s="30"/>
      <c r="D802" s="30"/>
      <c r="E802" s="30"/>
      <c r="F802" s="29"/>
      <c r="G802" s="1"/>
      <c r="H802" s="28"/>
      <c r="I802" s="30"/>
      <c r="J802" s="30"/>
      <c r="K802" s="30"/>
      <c r="L802" s="29"/>
      <c r="M802" s="1"/>
      <c r="N802" s="28"/>
      <c r="O802" s="30"/>
      <c r="P802" s="30"/>
      <c r="Q802" s="30"/>
      <c r="R802" s="29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8"/>
      <c r="C803" s="31">
        <f>'NCAA Tournament Bracket'!F9</f>
        <v>0</v>
      </c>
      <c r="D803" s="31">
        <f>'NCAA Tournament Bracket'!F25</f>
        <v>0</v>
      </c>
      <c r="E803" s="1"/>
      <c r="F803" s="17"/>
      <c r="G803" s="1"/>
      <c r="H803" s="18"/>
      <c r="I803" s="31">
        <f>'NCAA Tournament Bracket'!F42</f>
        <v>0</v>
      </c>
      <c r="J803" s="31">
        <f>'NCAA Tournament Bracket'!F57</f>
        <v>0</v>
      </c>
      <c r="K803" s="1"/>
      <c r="L803" s="17"/>
      <c r="M803" s="1"/>
      <c r="N803" s="18"/>
      <c r="O803" s="31">
        <f>'NCAA Tournament Bracket'!P9</f>
        <v>0</v>
      </c>
      <c r="P803" s="31">
        <f>'NCAA Tournament Bracket'!P25</f>
        <v>0</v>
      </c>
      <c r="Q803" s="1"/>
      <c r="R803" s="17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8" t="s">
        <v>6</v>
      </c>
      <c r="C804" s="32" t="e">
        <f>VLOOKUP(C803,[1]Stats!$B$2:$I$363,5,FALSE)-(VLOOKUP(C803,[1]Stats!$B$2:$I$363,8,FALSE)/2)</f>
        <v>#N/A</v>
      </c>
      <c r="D804" s="32" t="e">
        <f>VLOOKUP(D803,[1]Stats!$B$2:$I$363,5,FALSE)-(VLOOKUP(D803,[1]Stats!$B$2:$I$363,8,FALSE)/2)</f>
        <v>#N/A</v>
      </c>
      <c r="E804" s="1"/>
      <c r="F804" s="33"/>
      <c r="G804" s="34"/>
      <c r="H804" s="18" t="s">
        <v>6</v>
      </c>
      <c r="I804" s="32" t="e">
        <f>VLOOKUP(I803,[1]Stats!$B$2:$I$363,5,FALSE)-(VLOOKUP(I803,[1]Stats!$B$2:$I$363,8,FALSE)/2)</f>
        <v>#N/A</v>
      </c>
      <c r="J804" s="32" t="e">
        <f>VLOOKUP(J803,[1]Stats!$B$2:$I$363,5,FALSE)-(VLOOKUP(J803,[1]Stats!$B$2:$I$363,8,FALSE)/2)</f>
        <v>#N/A</v>
      </c>
      <c r="K804" s="1"/>
      <c r="L804" s="33"/>
      <c r="M804" s="1"/>
      <c r="N804" s="18" t="s">
        <v>6</v>
      </c>
      <c r="O804" s="32" t="e">
        <f>VLOOKUP(O803,[1]Stats!$B$2:$I$363,5,FALSE)-(VLOOKUP(O803,[1]Stats!$B$2:$I$363,8,FALSE)/2)</f>
        <v>#N/A</v>
      </c>
      <c r="P804" s="32" t="e">
        <f>VLOOKUP(P803,[1]Stats!$B$2:$I$363,5,FALSE)-(VLOOKUP(P803,[1]Stats!$B$2:$I$363,8,FALSE)/2)</f>
        <v>#N/A</v>
      </c>
      <c r="Q804" s="1"/>
      <c r="R804" s="33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8" t="s">
        <v>7</v>
      </c>
      <c r="C805" s="32" t="e">
        <f>VLOOKUP(C803,[1]Stats!$B$2:$I$363,6,FALSE)-(VLOOKUP(C803,[2]Stats!$B$2:$I$364,8,FALSE)/2)</f>
        <v>#N/A</v>
      </c>
      <c r="D805" s="32" t="e">
        <f>VLOOKUP(D803,[1]Stats!$B$2:$I$363,6,FALSE)-(VLOOKUP(D803,[2]Stats!$B$2:$I$364,8,FALSE)/2)</f>
        <v>#N/A</v>
      </c>
      <c r="E805" s="1"/>
      <c r="F805" s="35"/>
      <c r="G805" s="34"/>
      <c r="H805" s="18" t="s">
        <v>7</v>
      </c>
      <c r="I805" s="32" t="e">
        <f>VLOOKUP(I803,[1]Stats!$B$2:$I$363,6,FALSE)-(VLOOKUP(I803,[2]Stats!$B$2:$I$364,8,FALSE)/2)</f>
        <v>#N/A</v>
      </c>
      <c r="J805" s="32" t="e">
        <f>VLOOKUP(J803,[1]Stats!$B$2:$I$363,6,FALSE)-(VLOOKUP(J803,[2]Stats!$B$2:$I$364,8,FALSE)/2)</f>
        <v>#N/A</v>
      </c>
      <c r="K805" s="1"/>
      <c r="L805" s="35"/>
      <c r="M805" s="1"/>
      <c r="N805" s="18" t="s">
        <v>7</v>
      </c>
      <c r="O805" s="32" t="e">
        <f>VLOOKUP(O803,[1]Stats!$B$2:$I$363,6,FALSE)-(VLOOKUP(O803,[2]Stats!$B$2:$I$364,8,FALSE)/2)</f>
        <v>#N/A</v>
      </c>
      <c r="P805" s="32" t="e">
        <f>VLOOKUP(P803,[1]Stats!$B$2:$I$363,6,FALSE)-(VLOOKUP(P803,[2]Stats!$B$2:$I$364,8,FALSE)/2)</f>
        <v>#N/A</v>
      </c>
      <c r="Q805" s="1"/>
      <c r="R805" s="35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8"/>
      <c r="C806" s="3"/>
      <c r="D806" s="3"/>
      <c r="E806" s="1"/>
      <c r="F806" s="11"/>
      <c r="G806" s="1"/>
      <c r="H806" s="18"/>
      <c r="I806" s="3"/>
      <c r="J806" s="3"/>
      <c r="K806" s="1"/>
      <c r="L806" s="11"/>
      <c r="M806" s="1"/>
      <c r="N806" s="18"/>
      <c r="O806" s="3"/>
      <c r="P806" s="3"/>
      <c r="Q806" s="1"/>
      <c r="R806" s="1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8" t="s">
        <v>8</v>
      </c>
      <c r="C807" s="32" t="e">
        <f>(C804*D805)/[1]Stats!$F$365</f>
        <v>#N/A</v>
      </c>
      <c r="D807" s="32" t="e">
        <f>(D804*C805)/[1]Stats!$F$365</f>
        <v>#N/A</v>
      </c>
      <c r="E807" s="1"/>
      <c r="F807" s="11"/>
      <c r="G807" s="1"/>
      <c r="H807" s="18" t="s">
        <v>8</v>
      </c>
      <c r="I807" s="32" t="e">
        <f>(I804*J805)/[1]Stats!$F$365</f>
        <v>#N/A</v>
      </c>
      <c r="J807" s="32" t="e">
        <f>(J804*I805)/[1]Stats!$F$365</f>
        <v>#N/A</v>
      </c>
      <c r="K807" s="1"/>
      <c r="L807" s="11"/>
      <c r="M807" s="1"/>
      <c r="N807" s="18" t="s">
        <v>8</v>
      </c>
      <c r="O807" s="32" t="e">
        <f>(O804*P805)/[1]Stats!$F$365</f>
        <v>#N/A</v>
      </c>
      <c r="P807" s="32" t="e">
        <f>(P804*O805)/[1]Stats!$F$365</f>
        <v>#N/A</v>
      </c>
      <c r="Q807" s="1"/>
      <c r="R807" s="1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8"/>
      <c r="C808" s="36"/>
      <c r="D808" s="36"/>
      <c r="E808" s="1"/>
      <c r="F808" s="11"/>
      <c r="G808" s="1"/>
      <c r="H808" s="18"/>
      <c r="I808" s="36"/>
      <c r="J808" s="36"/>
      <c r="K808" s="1"/>
      <c r="L808" s="11"/>
      <c r="M808" s="1"/>
      <c r="N808" s="18"/>
      <c r="O808" s="36"/>
      <c r="P808" s="36"/>
      <c r="Q808" s="1"/>
      <c r="R808" s="1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8" t="s">
        <v>9</v>
      </c>
      <c r="C809" s="32" t="e">
        <f>VLOOKUP(C803,[2]Stats!$B$2:$H$364,7,FALSE)</f>
        <v>#N/A</v>
      </c>
      <c r="D809" s="32" t="e">
        <f>VLOOKUP(D803,[2]Stats!$B$2:$H$364,7,FALSE)</f>
        <v>#N/A</v>
      </c>
      <c r="E809" s="37"/>
      <c r="F809" s="38"/>
      <c r="G809" s="1"/>
      <c r="H809" s="18" t="s">
        <v>9</v>
      </c>
      <c r="I809" s="32" t="e">
        <f>VLOOKUP(I803,[2]Stats!$B$2:$H$364,7,FALSE)</f>
        <v>#N/A</v>
      </c>
      <c r="J809" s="32" t="e">
        <f>VLOOKUP(J803,[2]Stats!$B$2:$H$364,7,FALSE)</f>
        <v>#N/A</v>
      </c>
      <c r="K809" s="37"/>
      <c r="L809" s="38"/>
      <c r="M809" s="1"/>
      <c r="N809" s="18" t="s">
        <v>9</v>
      </c>
      <c r="O809" s="32" t="e">
        <f>VLOOKUP(O803,[2]Stats!$B$2:$H$364,7,FALSE)</f>
        <v>#N/A</v>
      </c>
      <c r="P809" s="32" t="e">
        <f>VLOOKUP(P803,[2]Stats!$B$2:$H$364,7,FALSE)</f>
        <v>#N/A</v>
      </c>
      <c r="Q809" s="37"/>
      <c r="R809" s="38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8" t="s">
        <v>10</v>
      </c>
      <c r="C810" s="39" t="e">
        <f>C809/[1]Stats!$H$364</f>
        <v>#N/A</v>
      </c>
      <c r="D810" s="39" t="e">
        <f>D809/[1]Stats!$H$364</f>
        <v>#N/A</v>
      </c>
      <c r="E810" s="37"/>
      <c r="F810" s="38"/>
      <c r="G810" s="1"/>
      <c r="H810" s="18" t="s">
        <v>10</v>
      </c>
      <c r="I810" s="39" t="e">
        <f>I809/[1]Stats!$H$364</f>
        <v>#N/A</v>
      </c>
      <c r="J810" s="39" t="e">
        <f>J809/[1]Stats!$H$364</f>
        <v>#N/A</v>
      </c>
      <c r="K810" s="37"/>
      <c r="L810" s="38"/>
      <c r="M810" s="1"/>
      <c r="N810" s="18" t="s">
        <v>10</v>
      </c>
      <c r="O810" s="39" t="e">
        <f>O809/[1]Stats!$H$364</f>
        <v>#N/A</v>
      </c>
      <c r="P810" s="39" t="e">
        <f>P809/[1]Stats!$H$364</f>
        <v>#N/A</v>
      </c>
      <c r="Q810" s="37"/>
      <c r="R810" s="38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8" t="s">
        <v>11</v>
      </c>
      <c r="C811" s="79" t="e">
        <f>(((C810*D810)*[1]Stats!$H$364))</f>
        <v>#N/A</v>
      </c>
      <c r="D811" s="75"/>
      <c r="E811" s="37"/>
      <c r="F811" s="38"/>
      <c r="G811" s="1"/>
      <c r="H811" s="18" t="s">
        <v>11</v>
      </c>
      <c r="I811" s="79" t="e">
        <f>(((I810*J810)*[1]Stats!$H$364))</f>
        <v>#N/A</v>
      </c>
      <c r="J811" s="75"/>
      <c r="K811" s="37"/>
      <c r="L811" s="38"/>
      <c r="M811" s="1"/>
      <c r="N811" s="18" t="s">
        <v>11</v>
      </c>
      <c r="O811" s="79" t="e">
        <f>(((O810*P810)*[1]Stats!$H$364))</f>
        <v>#N/A</v>
      </c>
      <c r="P811" s="75"/>
      <c r="Q811" s="37"/>
      <c r="R811" s="38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thickBot="1" x14ac:dyDescent="0.25">
      <c r="A812" s="1"/>
      <c r="B812" s="18"/>
      <c r="C812" s="40"/>
      <c r="D812" s="40"/>
      <c r="E812" s="37"/>
      <c r="F812" s="38"/>
      <c r="G812" s="1"/>
      <c r="H812" s="18"/>
      <c r="I812" s="40"/>
      <c r="J812" s="40"/>
      <c r="K812" s="37"/>
      <c r="L812" s="38"/>
      <c r="M812" s="1"/>
      <c r="N812" s="18"/>
      <c r="O812" s="40"/>
      <c r="P812" s="40"/>
      <c r="Q812" s="37"/>
      <c r="R812" s="38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thickBot="1" x14ac:dyDescent="0.25">
      <c r="A813" s="1"/>
      <c r="B813" s="18" t="s">
        <v>12</v>
      </c>
      <c r="C813" s="41" t="e">
        <f>C807*(C811/100)-(C814/2)+(D814/2)</f>
        <v>#N/A</v>
      </c>
      <c r="D813" s="41" t="e">
        <f>D807*(C811/100)-(D814/2)+(C814/2)</f>
        <v>#N/A</v>
      </c>
      <c r="E813" s="1"/>
      <c r="F813" s="17"/>
      <c r="G813" s="1"/>
      <c r="H813" s="18" t="s">
        <v>12</v>
      </c>
      <c r="I813" s="41" t="e">
        <f>I807*(I811/100)-(I814/2)+(J814/2)</f>
        <v>#N/A</v>
      </c>
      <c r="J813" s="41" t="e">
        <f>J807*(I811/100)-(J814/2)+(I814/2)</f>
        <v>#N/A</v>
      </c>
      <c r="K813" s="1"/>
      <c r="L813" s="17"/>
      <c r="M813" s="1"/>
      <c r="N813" s="18" t="s">
        <v>12</v>
      </c>
      <c r="O813" s="41" t="e">
        <f>O807*(O811/100)-(O814/2)+(P814/2)</f>
        <v>#N/A</v>
      </c>
      <c r="P813" s="41" t="e">
        <f>P807*(O811/100)-(P814/2)+(O814/2)</f>
        <v>#N/A</v>
      </c>
      <c r="Q813" s="1"/>
      <c r="R813" s="17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8"/>
      <c r="C814" s="42" t="e">
        <f>VLOOKUP(C803,[1]Sheet14!$C$2:$D$358,2,FALSE)</f>
        <v>#N/A</v>
      </c>
      <c r="D814" s="42" t="e">
        <f>VLOOKUP(D803,[1]Sheet14!$C$2:$D$358,2,FALSE)</f>
        <v>#N/A</v>
      </c>
      <c r="E814" s="1"/>
      <c r="F814" s="17"/>
      <c r="G814" s="1"/>
      <c r="H814" s="18"/>
      <c r="I814" s="42" t="e">
        <f>VLOOKUP(I803,[1]Sheet14!$C$2:$D$358,2,FALSE)</f>
        <v>#N/A</v>
      </c>
      <c r="J814" s="42" t="e">
        <f>VLOOKUP(J803,[1]Sheet14!$C$2:$D$358,2,FALSE)</f>
        <v>#N/A</v>
      </c>
      <c r="K814" s="1"/>
      <c r="L814" s="17"/>
      <c r="M814" s="1"/>
      <c r="N814" s="18"/>
      <c r="O814" s="42" t="e">
        <f>VLOOKUP(O803,[1]Sheet14!$C$2:$D$358,2,FALSE)</f>
        <v>#N/A</v>
      </c>
      <c r="P814" s="42" t="e">
        <f>VLOOKUP(P803,[1]Sheet14!$C$2:$D$358,2,FALSE)</f>
        <v>#N/A</v>
      </c>
      <c r="Q814" s="1"/>
      <c r="R814" s="17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8"/>
      <c r="C815" s="32"/>
      <c r="D815" s="32"/>
      <c r="E815" s="1"/>
      <c r="F815" s="17"/>
      <c r="G815" s="1"/>
      <c r="H815" s="18"/>
      <c r="I815" s="32"/>
      <c r="J815" s="32"/>
      <c r="K815" s="1"/>
      <c r="L815" s="17"/>
      <c r="M815" s="1"/>
      <c r="N815" s="18"/>
      <c r="O815" s="32"/>
      <c r="P815" s="32"/>
      <c r="Q815" s="1"/>
      <c r="R815" s="17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43" t="s">
        <v>13</v>
      </c>
      <c r="C816" s="1"/>
      <c r="D816" s="3" t="s">
        <v>14</v>
      </c>
      <c r="E816" s="3"/>
      <c r="F816" s="11" t="s">
        <v>14</v>
      </c>
      <c r="G816" s="1"/>
      <c r="H816" s="43" t="s">
        <v>13</v>
      </c>
      <c r="I816" s="1"/>
      <c r="J816" s="3" t="s">
        <v>14</v>
      </c>
      <c r="K816" s="3"/>
      <c r="L816" s="11" t="s">
        <v>14</v>
      </c>
      <c r="M816" s="1"/>
      <c r="N816" s="43" t="s">
        <v>13</v>
      </c>
      <c r="O816" s="1"/>
      <c r="P816" s="3" t="s">
        <v>14</v>
      </c>
      <c r="Q816" s="3"/>
      <c r="R816" s="11" t="s">
        <v>14</v>
      </c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44"/>
      <c r="C817" s="31">
        <f>C803</f>
        <v>0</v>
      </c>
      <c r="D817" s="3"/>
      <c r="E817" s="31">
        <f>D803</f>
        <v>0</v>
      </c>
      <c r="F817" s="11"/>
      <c r="G817" s="1"/>
      <c r="H817" s="44"/>
      <c r="I817" s="31">
        <f>I803</f>
        <v>0</v>
      </c>
      <c r="J817" s="3"/>
      <c r="K817" s="31">
        <f>J803</f>
        <v>0</v>
      </c>
      <c r="L817" s="11"/>
      <c r="M817" s="1"/>
      <c r="N817" s="44"/>
      <c r="O817" s="31">
        <f>O803</f>
        <v>0</v>
      </c>
      <c r="P817" s="3"/>
      <c r="Q817" s="31">
        <f>P803</f>
        <v>0</v>
      </c>
      <c r="R817" s="1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45" t="s">
        <v>15</v>
      </c>
      <c r="C818" s="46" t="e">
        <f>IF(D817&gt;0,C813+D817,C813)</f>
        <v>#N/A</v>
      </c>
      <c r="D818" s="1"/>
      <c r="E818" s="46" t="e">
        <f>IF(F817&gt;0,D813+F817,D813)</f>
        <v>#N/A</v>
      </c>
      <c r="F818" s="17"/>
      <c r="G818" s="1"/>
      <c r="H818" s="45" t="s">
        <v>15</v>
      </c>
      <c r="I818" s="46" t="e">
        <f>IF(J817&gt;0,I813+J817,I813)</f>
        <v>#N/A</v>
      </c>
      <c r="J818" s="1"/>
      <c r="K818" s="46" t="e">
        <f>IF(L817&gt;0,J813+L817,J813)</f>
        <v>#N/A</v>
      </c>
      <c r="L818" s="17"/>
      <c r="M818" s="1"/>
      <c r="N818" s="45" t="s">
        <v>15</v>
      </c>
      <c r="O818" s="46" t="e">
        <f>IF(P817&gt;0,O813+P817,O813)</f>
        <v>#N/A</v>
      </c>
      <c r="P818" s="1"/>
      <c r="Q818" s="46" t="e">
        <f>IF(R817&gt;0,P813+R817,P813)</f>
        <v>#N/A</v>
      </c>
      <c r="R818" s="17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44"/>
      <c r="C819" s="37"/>
      <c r="D819" s="3" t="s">
        <v>16</v>
      </c>
      <c r="E819" s="37"/>
      <c r="F819" s="11" t="s">
        <v>16</v>
      </c>
      <c r="G819" s="1"/>
      <c r="H819" s="44"/>
      <c r="I819" s="37"/>
      <c r="J819" s="3" t="s">
        <v>16</v>
      </c>
      <c r="K819" s="37"/>
      <c r="L819" s="11" t="s">
        <v>16</v>
      </c>
      <c r="M819" s="1"/>
      <c r="N819" s="44"/>
      <c r="O819" s="37"/>
      <c r="P819" s="3" t="s">
        <v>16</v>
      </c>
      <c r="Q819" s="37"/>
      <c r="R819" s="11" t="s">
        <v>16</v>
      </c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8" t="s">
        <v>17</v>
      </c>
      <c r="C820" s="37" t="e">
        <f>((C818^7.45)/((C818^7.45)+(E818^7.45)))</f>
        <v>#N/A</v>
      </c>
      <c r="D820" s="32" t="e">
        <f>-(C813-D813)</f>
        <v>#N/A</v>
      </c>
      <c r="E820" s="37" t="e">
        <f>((E818^7.45)/((E818^7.45)+(C818^7.45)))</f>
        <v>#N/A</v>
      </c>
      <c r="F820" s="47" t="e">
        <f>-(D813-C813)</f>
        <v>#N/A</v>
      </c>
      <c r="G820" s="1"/>
      <c r="H820" s="18" t="s">
        <v>17</v>
      </c>
      <c r="I820" s="37" t="e">
        <f>((I818^7.45)/((I818^7.45)+(K818^7.45)))</f>
        <v>#N/A</v>
      </c>
      <c r="J820" s="32" t="e">
        <f>-(I813-J813)</f>
        <v>#N/A</v>
      </c>
      <c r="K820" s="37" t="e">
        <f>((K818^7.45)/((K818^7.45)+(I818^7.45)))</f>
        <v>#N/A</v>
      </c>
      <c r="L820" s="47" t="e">
        <f>-(J813-I813)</f>
        <v>#N/A</v>
      </c>
      <c r="M820" s="1"/>
      <c r="N820" s="18" t="s">
        <v>17</v>
      </c>
      <c r="O820" s="37" t="e">
        <f>((O818^7.45)/((O818^7.45)+(Q818^7.45)))</f>
        <v>#N/A</v>
      </c>
      <c r="P820" s="32" t="e">
        <f>-(O813-P813)</f>
        <v>#N/A</v>
      </c>
      <c r="Q820" s="37" t="e">
        <f>((Q818^7.45)/((Q818^7.45)+(O818^7.45)))</f>
        <v>#N/A</v>
      </c>
      <c r="R820" s="47" t="e">
        <f>-(P813-O813)</f>
        <v>#N/A</v>
      </c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8"/>
      <c r="C821" s="37"/>
      <c r="D821" s="1"/>
      <c r="E821" s="37"/>
      <c r="F821" s="17"/>
      <c r="G821" s="1"/>
      <c r="H821" s="18"/>
      <c r="I821" s="37"/>
      <c r="J821" s="1"/>
      <c r="K821" s="37"/>
      <c r="L821" s="17"/>
      <c r="M821" s="1"/>
      <c r="N821" s="18"/>
      <c r="O821" s="37"/>
      <c r="P821" s="1"/>
      <c r="Q821" s="37"/>
      <c r="R821" s="17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8" t="s">
        <v>18</v>
      </c>
      <c r="C822" s="37">
        <f>110/(110+100)</f>
        <v>0.52380952380952384</v>
      </c>
      <c r="D822" s="1"/>
      <c r="E822" s="37">
        <f>110/(110+100)</f>
        <v>0.52380952380952384</v>
      </c>
      <c r="F822" s="17"/>
      <c r="G822" s="1"/>
      <c r="H822" s="18" t="s">
        <v>18</v>
      </c>
      <c r="I822" s="37">
        <f>110/(110+100)</f>
        <v>0.52380952380952384</v>
      </c>
      <c r="J822" s="1"/>
      <c r="K822" s="37">
        <f>110/(110+100)</f>
        <v>0.52380952380952384</v>
      </c>
      <c r="L822" s="17"/>
      <c r="M822" s="1"/>
      <c r="N822" s="18" t="s">
        <v>18</v>
      </c>
      <c r="O822" s="37">
        <f>110/(110+100)</f>
        <v>0.52380952380952384</v>
      </c>
      <c r="P822" s="1"/>
      <c r="Q822" s="37">
        <f>110/(110+100)</f>
        <v>0.52380952380952384</v>
      </c>
      <c r="R822" s="17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8"/>
      <c r="C823" s="37"/>
      <c r="D823" s="1"/>
      <c r="E823" s="37"/>
      <c r="F823" s="17"/>
      <c r="G823" s="1"/>
      <c r="H823" s="18"/>
      <c r="I823" s="37"/>
      <c r="J823" s="1"/>
      <c r="K823" s="37"/>
      <c r="L823" s="17"/>
      <c r="M823" s="1"/>
      <c r="N823" s="18"/>
      <c r="O823" s="37"/>
      <c r="P823" s="1"/>
      <c r="Q823" s="37"/>
      <c r="R823" s="17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45" t="s">
        <v>19</v>
      </c>
      <c r="C824" s="48" t="e">
        <f>C820-C822</f>
        <v>#N/A</v>
      </c>
      <c r="D824" s="1"/>
      <c r="E824" s="48" t="e">
        <f>E820-E822</f>
        <v>#N/A</v>
      </c>
      <c r="F824" s="17"/>
      <c r="G824" s="1"/>
      <c r="H824" s="45" t="s">
        <v>19</v>
      </c>
      <c r="I824" s="48" t="e">
        <f>I820-I822</f>
        <v>#N/A</v>
      </c>
      <c r="J824" s="1"/>
      <c r="K824" s="48" t="e">
        <f>K820-K822</f>
        <v>#N/A</v>
      </c>
      <c r="L824" s="17"/>
      <c r="M824" s="1"/>
      <c r="N824" s="45" t="s">
        <v>19</v>
      </c>
      <c r="O824" s="48" t="e">
        <f>O820-O822</f>
        <v>#N/A</v>
      </c>
      <c r="P824" s="1"/>
      <c r="Q824" s="48" t="e">
        <f>Q820-Q822</f>
        <v>#N/A</v>
      </c>
      <c r="R824" s="17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44"/>
      <c r="C825" s="37"/>
      <c r="D825" s="1"/>
      <c r="E825" s="37"/>
      <c r="F825" s="17"/>
      <c r="G825" s="1"/>
      <c r="H825" s="44"/>
      <c r="I825" s="37"/>
      <c r="J825" s="1"/>
      <c r="K825" s="37"/>
      <c r="L825" s="17"/>
      <c r="M825" s="1"/>
      <c r="N825" s="44"/>
      <c r="O825" s="37"/>
      <c r="P825" s="1"/>
      <c r="Q825" s="37"/>
      <c r="R825" s="17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45" t="s">
        <v>20</v>
      </c>
      <c r="C826" s="49" t="e">
        <f>VLOOKUP(C803,'[2]Kelly Sunday'!$C$2:$L$106,9,FALSE)</f>
        <v>#N/A</v>
      </c>
      <c r="D826" s="1"/>
      <c r="E826" s="49" t="e">
        <f>VLOOKUP(D803,'[2]Kelly Sunday'!$E$2:$L$106,8,FALSE)</f>
        <v>#N/A</v>
      </c>
      <c r="F826" s="17"/>
      <c r="G826" s="1"/>
      <c r="H826" s="45" t="s">
        <v>20</v>
      </c>
      <c r="I826" s="49" t="e">
        <f>VLOOKUP(I803,'[2]Kelly Sunday'!$C$2:$L$106,9,FALSE)</f>
        <v>#N/A</v>
      </c>
      <c r="J826" s="1"/>
      <c r="K826" s="49" t="e">
        <f>VLOOKUP(J803,'[2]Kelly Sunday'!$E$2:$L$106,8,FALSE)</f>
        <v>#N/A</v>
      </c>
      <c r="L826" s="17"/>
      <c r="M826" s="1"/>
      <c r="N826" s="45" t="s">
        <v>20</v>
      </c>
      <c r="O826" s="49" t="e">
        <f>VLOOKUP(O803,'[2]Kelly Sunday'!$C$2:$L$106,9,FALSE)</f>
        <v>#N/A</v>
      </c>
      <c r="P826" s="1"/>
      <c r="Q826" s="49" t="e">
        <f>VLOOKUP(P803,'[2]Kelly Sunday'!$E$2:$L$106,8,FALSE)</f>
        <v>#N/A</v>
      </c>
      <c r="R826" s="17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44"/>
      <c r="C827" s="37"/>
      <c r="D827" s="1"/>
      <c r="E827" s="37"/>
      <c r="F827" s="17"/>
      <c r="G827" s="1"/>
      <c r="H827" s="44"/>
      <c r="I827" s="37"/>
      <c r="J827" s="1"/>
      <c r="K827" s="37"/>
      <c r="L827" s="17"/>
      <c r="M827" s="1"/>
      <c r="N827" s="44"/>
      <c r="O827" s="37"/>
      <c r="P827" s="1"/>
      <c r="Q827" s="37"/>
      <c r="R827" s="17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50" t="s">
        <v>21</v>
      </c>
      <c r="C828" s="37"/>
      <c r="D828" s="3" t="s">
        <v>14</v>
      </c>
      <c r="E828" s="37"/>
      <c r="F828" s="17"/>
      <c r="G828" s="1"/>
      <c r="H828" s="50" t="s">
        <v>21</v>
      </c>
      <c r="I828" s="37"/>
      <c r="J828" s="3" t="s">
        <v>14</v>
      </c>
      <c r="K828" s="37"/>
      <c r="L828" s="17"/>
      <c r="M828" s="1"/>
      <c r="N828" s="50" t="s">
        <v>21</v>
      </c>
      <c r="O828" s="37"/>
      <c r="P828" s="3" t="s">
        <v>14</v>
      </c>
      <c r="Q828" s="37"/>
      <c r="R828" s="17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44"/>
      <c r="C829" s="31">
        <f>C803</f>
        <v>0</v>
      </c>
      <c r="D829" s="3">
        <v>124</v>
      </c>
      <c r="E829" s="31">
        <f>D803</f>
        <v>0</v>
      </c>
      <c r="F829" s="17" t="s">
        <v>22</v>
      </c>
      <c r="G829" s="1"/>
      <c r="H829" s="44"/>
      <c r="I829" s="31">
        <f>I803</f>
        <v>0</v>
      </c>
      <c r="J829" s="3">
        <v>124</v>
      </c>
      <c r="K829" s="31">
        <f>J803</f>
        <v>0</v>
      </c>
      <c r="L829" s="17" t="s">
        <v>22</v>
      </c>
      <c r="M829" s="1"/>
      <c r="N829" s="44"/>
      <c r="O829" s="31">
        <f>O803</f>
        <v>0</v>
      </c>
      <c r="P829" s="3">
        <v>124</v>
      </c>
      <c r="Q829" s="31">
        <f>P803</f>
        <v>0</v>
      </c>
      <c r="R829" s="17" t="s">
        <v>22</v>
      </c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45" t="s">
        <v>23</v>
      </c>
      <c r="C830" s="46" t="e">
        <f>C813</f>
        <v>#N/A</v>
      </c>
      <c r="D830" s="1"/>
      <c r="E830" s="46" t="e">
        <f>D813</f>
        <v>#N/A</v>
      </c>
      <c r="F830" s="33" t="e">
        <f>E830+C830</f>
        <v>#N/A</v>
      </c>
      <c r="G830" s="1"/>
      <c r="H830" s="45" t="s">
        <v>23</v>
      </c>
      <c r="I830" s="46" t="e">
        <f>I813</f>
        <v>#N/A</v>
      </c>
      <c r="J830" s="1"/>
      <c r="K830" s="46" t="e">
        <f>J813</f>
        <v>#N/A</v>
      </c>
      <c r="L830" s="33" t="e">
        <f>K830+I830</f>
        <v>#N/A</v>
      </c>
      <c r="M830" s="1"/>
      <c r="N830" s="45" t="s">
        <v>23</v>
      </c>
      <c r="O830" s="46" t="e">
        <f>O813</f>
        <v>#N/A</v>
      </c>
      <c r="P830" s="1"/>
      <c r="Q830" s="46" t="e">
        <f>P813</f>
        <v>#N/A</v>
      </c>
      <c r="R830" s="33" t="e">
        <f>Q830+O830</f>
        <v>#N/A</v>
      </c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44"/>
      <c r="C831" s="46"/>
      <c r="D831" s="1"/>
      <c r="E831" s="46"/>
      <c r="F831" s="33"/>
      <c r="G831" s="1"/>
      <c r="H831" s="44"/>
      <c r="I831" s="46"/>
      <c r="J831" s="1"/>
      <c r="K831" s="46"/>
      <c r="L831" s="33"/>
      <c r="M831" s="1"/>
      <c r="N831" s="44"/>
      <c r="O831" s="46"/>
      <c r="P831" s="1"/>
      <c r="Q831" s="46"/>
      <c r="R831" s="33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44"/>
      <c r="C832" s="51" t="s">
        <v>24</v>
      </c>
      <c r="D832" s="3"/>
      <c r="E832" s="51" t="s">
        <v>25</v>
      </c>
      <c r="F832" s="33"/>
      <c r="G832" s="1"/>
      <c r="H832" s="44"/>
      <c r="I832" s="51" t="s">
        <v>24</v>
      </c>
      <c r="J832" s="3"/>
      <c r="K832" s="51" t="s">
        <v>25</v>
      </c>
      <c r="L832" s="33"/>
      <c r="M832" s="1"/>
      <c r="N832" s="44"/>
      <c r="O832" s="51" t="s">
        <v>24</v>
      </c>
      <c r="P832" s="3"/>
      <c r="Q832" s="51" t="s">
        <v>25</v>
      </c>
      <c r="R832" s="33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45" t="s">
        <v>26</v>
      </c>
      <c r="C833" s="37" t="e">
        <f>(F830^7.45)/((F830^7.45)+(D829^7.45))</f>
        <v>#N/A</v>
      </c>
      <c r="D833" s="1"/>
      <c r="E833" s="52" t="e">
        <f>(D829^7.45)/((D829^7.45)+(F830^7.45))</f>
        <v>#N/A</v>
      </c>
      <c r="F833" s="17"/>
      <c r="G833" s="1"/>
      <c r="H833" s="45" t="s">
        <v>26</v>
      </c>
      <c r="I833" s="37" t="e">
        <f>(L830^7.45)/((L830^7.45)+(J829^7.45))</f>
        <v>#N/A</v>
      </c>
      <c r="J833" s="1"/>
      <c r="K833" s="52" t="e">
        <f>(J829^7.45)/((J829^7.45)+(L830^7.45))</f>
        <v>#N/A</v>
      </c>
      <c r="L833" s="17"/>
      <c r="M833" s="1"/>
      <c r="N833" s="45" t="s">
        <v>26</v>
      </c>
      <c r="O833" s="37" t="e">
        <f>(R830^7.45)/((R830^7.45)+(P829^7.45))</f>
        <v>#N/A</v>
      </c>
      <c r="P833" s="1"/>
      <c r="Q833" s="52" t="e">
        <f>(P829^7.45)/((P829^7.45)+(R830^7.45))</f>
        <v>#N/A</v>
      </c>
      <c r="R833" s="17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44"/>
      <c r="C834" s="37"/>
      <c r="D834" s="37"/>
      <c r="E834" s="37"/>
      <c r="F834" s="17"/>
      <c r="G834" s="1"/>
      <c r="H834" s="44"/>
      <c r="I834" s="37"/>
      <c r="J834" s="37"/>
      <c r="K834" s="37"/>
      <c r="L834" s="17"/>
      <c r="M834" s="1"/>
      <c r="N834" s="44"/>
      <c r="O834" s="37"/>
      <c r="P834" s="37"/>
      <c r="Q834" s="37"/>
      <c r="R834" s="17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8" t="s">
        <v>18</v>
      </c>
      <c r="C835" s="37">
        <f>110/(110+100)</f>
        <v>0.52380952380952384</v>
      </c>
      <c r="D835" s="37"/>
      <c r="E835" s="37">
        <f>110/(110+100)</f>
        <v>0.52380952380952384</v>
      </c>
      <c r="F835" s="17"/>
      <c r="G835" s="1"/>
      <c r="H835" s="18" t="s">
        <v>18</v>
      </c>
      <c r="I835" s="37">
        <f>110/(110+100)</f>
        <v>0.52380952380952384</v>
      </c>
      <c r="J835" s="37"/>
      <c r="K835" s="37">
        <f>110/(110+100)</f>
        <v>0.52380952380952384</v>
      </c>
      <c r="L835" s="17"/>
      <c r="M835" s="1"/>
      <c r="N835" s="18" t="s">
        <v>18</v>
      </c>
      <c r="O835" s="37">
        <f>110/(110+100)</f>
        <v>0.52380952380952384</v>
      </c>
      <c r="P835" s="37"/>
      <c r="Q835" s="37">
        <f>110/(110+100)</f>
        <v>0.52380952380952384</v>
      </c>
      <c r="R835" s="17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44"/>
      <c r="C836" s="37"/>
      <c r="D836" s="37"/>
      <c r="E836" s="37"/>
      <c r="F836" s="17"/>
      <c r="G836" s="1"/>
      <c r="H836" s="44"/>
      <c r="I836" s="37"/>
      <c r="J836" s="37"/>
      <c r="K836" s="37"/>
      <c r="L836" s="17"/>
      <c r="M836" s="1"/>
      <c r="N836" s="44"/>
      <c r="O836" s="37"/>
      <c r="P836" s="37"/>
      <c r="Q836" s="37"/>
      <c r="R836" s="17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45" t="s">
        <v>19</v>
      </c>
      <c r="C837" s="48" t="e">
        <f>C833-C835</f>
        <v>#N/A</v>
      </c>
      <c r="D837" s="1"/>
      <c r="E837" s="48" t="e">
        <f>E833-E835</f>
        <v>#N/A</v>
      </c>
      <c r="F837" s="17"/>
      <c r="G837" s="1"/>
      <c r="H837" s="45" t="s">
        <v>19</v>
      </c>
      <c r="I837" s="48" t="e">
        <f>I833-I835</f>
        <v>#N/A</v>
      </c>
      <c r="J837" s="1"/>
      <c r="K837" s="48" t="e">
        <f>K833-K835</f>
        <v>#N/A</v>
      </c>
      <c r="L837" s="17"/>
      <c r="M837" s="1"/>
      <c r="N837" s="45" t="s">
        <v>19</v>
      </c>
      <c r="O837" s="48" t="e">
        <f>O833-O835</f>
        <v>#N/A</v>
      </c>
      <c r="P837" s="1"/>
      <c r="Q837" s="48" t="e">
        <f>Q833-Q835</f>
        <v>#N/A</v>
      </c>
      <c r="R837" s="17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44"/>
      <c r="C838" s="37"/>
      <c r="D838" s="1"/>
      <c r="E838" s="37"/>
      <c r="F838" s="17"/>
      <c r="G838" s="1"/>
      <c r="H838" s="44"/>
      <c r="I838" s="37"/>
      <c r="J838" s="1"/>
      <c r="K838" s="37"/>
      <c r="L838" s="17"/>
      <c r="M838" s="1"/>
      <c r="N838" s="44"/>
      <c r="O838" s="37"/>
      <c r="P838" s="1"/>
      <c r="Q838" s="37"/>
      <c r="R838" s="17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45" t="s">
        <v>20</v>
      </c>
      <c r="C839" s="49" t="e">
        <f>VLOOKUP(C803,'[2]Kelly Sunday O-U'!$C$2:$L$106,9,FALSE)</f>
        <v>#N/A</v>
      </c>
      <c r="D839" s="1"/>
      <c r="E839" s="49" t="e">
        <f>VLOOKUP(C803,'[2]Kelly Sunday O-U'!$C$2:$L$106,10,FALSE)</f>
        <v>#N/A</v>
      </c>
      <c r="F839" s="17"/>
      <c r="G839" s="1"/>
      <c r="H839" s="45" t="s">
        <v>20</v>
      </c>
      <c r="I839" s="49" t="e">
        <f>VLOOKUP(I803,'[2]Kelly Sunday O-U'!$C$2:$L$106,9,FALSE)</f>
        <v>#N/A</v>
      </c>
      <c r="J839" s="1"/>
      <c r="K839" s="49" t="e">
        <f>VLOOKUP(I803,'[2]Kelly Sunday O-U'!$C$2:$L$106,10,FALSE)</f>
        <v>#N/A</v>
      </c>
      <c r="L839" s="17"/>
      <c r="M839" s="1"/>
      <c r="N839" s="45" t="s">
        <v>20</v>
      </c>
      <c r="O839" s="49" t="e">
        <f>VLOOKUP(O803,'[2]Kelly Sunday O-U'!$C$2:$L$106,9,FALSE)</f>
        <v>#N/A</v>
      </c>
      <c r="P839" s="1"/>
      <c r="Q839" s="49" t="e">
        <f>VLOOKUP(O803,'[2]Kelly Sunday O-U'!$C$2:$L$106,10,FALSE)</f>
        <v>#N/A</v>
      </c>
      <c r="R839" s="17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55"/>
      <c r="C840" s="56"/>
      <c r="D840" s="57"/>
      <c r="E840" s="56"/>
      <c r="F840" s="58"/>
      <c r="G840" s="1"/>
      <c r="H840" s="55"/>
      <c r="I840" s="56"/>
      <c r="J840" s="57"/>
      <c r="K840" s="56"/>
      <c r="L840" s="58"/>
      <c r="M840" s="1"/>
      <c r="N840" s="55"/>
      <c r="O840" s="56"/>
      <c r="P840" s="57"/>
      <c r="Q840" s="56"/>
      <c r="R840" s="58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28"/>
      <c r="C842" s="30"/>
      <c r="D842" s="30"/>
      <c r="E842" s="30"/>
      <c r="F842" s="29"/>
      <c r="G842" s="1"/>
      <c r="H842" s="28"/>
      <c r="I842" s="30"/>
      <c r="J842" s="30"/>
      <c r="K842" s="30"/>
      <c r="L842" s="29"/>
      <c r="M842" s="1"/>
      <c r="N842" s="28"/>
      <c r="O842" s="30"/>
      <c r="P842" s="30"/>
      <c r="Q842" s="30"/>
      <c r="R842" s="29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8"/>
      <c r="C843" s="31">
        <f>'NCAA Tournament Bracket'!P42</f>
        <v>0</v>
      </c>
      <c r="D843" s="31">
        <f>'NCAA Tournament Bracket'!P58</f>
        <v>0</v>
      </c>
      <c r="E843" s="1"/>
      <c r="F843" s="17"/>
      <c r="G843" s="1"/>
      <c r="H843" s="18"/>
      <c r="I843" s="31">
        <f>'NCAA Tournament Bracket'!G17</f>
        <v>0</v>
      </c>
      <c r="J843" s="31">
        <f>'NCAA Tournament Bracket'!G49</f>
        <v>0</v>
      </c>
      <c r="K843" s="1"/>
      <c r="L843" s="17"/>
      <c r="M843" s="1"/>
      <c r="N843" s="18"/>
      <c r="O843" s="31">
        <f>'NCAA Tournament Bracket'!O15</f>
        <v>0</v>
      </c>
      <c r="P843" s="31">
        <f>'NCAA Tournament Bracket'!O48</f>
        <v>0</v>
      </c>
      <c r="Q843" s="1"/>
      <c r="R843" s="17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8" t="s">
        <v>6</v>
      </c>
      <c r="C844" s="32" t="e">
        <f>VLOOKUP(C843,[1]Stats!$B$2:$I$363,5,FALSE)-(VLOOKUP(C843,[1]Stats!$B$2:$I$363,8,FALSE)/2)</f>
        <v>#N/A</v>
      </c>
      <c r="D844" s="32" t="e">
        <f>VLOOKUP(D843,[1]Stats!$B$2:$I$363,5,FALSE)-(VLOOKUP(D843,[1]Stats!$B$2:$I$363,8,FALSE)/2)</f>
        <v>#N/A</v>
      </c>
      <c r="E844" s="1"/>
      <c r="F844" s="33"/>
      <c r="G844" s="34"/>
      <c r="H844" s="18" t="s">
        <v>6</v>
      </c>
      <c r="I844" s="32" t="e">
        <f>VLOOKUP(I843,[1]Stats!$B$2:$I$363,5,FALSE)-(VLOOKUP(I843,[1]Stats!$B$2:$I$363,8,FALSE)/2)</f>
        <v>#N/A</v>
      </c>
      <c r="J844" s="32" t="e">
        <f>VLOOKUP(J843,[1]Stats!$B$2:$I$363,5,FALSE)-(VLOOKUP(J843,[1]Stats!$B$2:$I$363,8,FALSE)/2)</f>
        <v>#N/A</v>
      </c>
      <c r="K844" s="1"/>
      <c r="L844" s="33"/>
      <c r="M844" s="1"/>
      <c r="N844" s="18" t="s">
        <v>6</v>
      </c>
      <c r="O844" s="32" t="e">
        <f>VLOOKUP(O843,[1]Stats!$B$2:$I$363,5,FALSE)-(VLOOKUP(O843,[1]Stats!$B$2:$I$363,8,FALSE)/2)</f>
        <v>#N/A</v>
      </c>
      <c r="P844" s="32" t="e">
        <f>VLOOKUP(P843,[1]Stats!$B$2:$I$363,5,FALSE)-(VLOOKUP(P843,[1]Stats!$B$2:$I$363,8,FALSE)/2)</f>
        <v>#N/A</v>
      </c>
      <c r="Q844" s="1"/>
      <c r="R844" s="33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8" t="s">
        <v>7</v>
      </c>
      <c r="C845" s="32" t="e">
        <f>VLOOKUP(C843,[1]Stats!$B$2:$I$363,6,FALSE)-(VLOOKUP(C843,[2]Stats!$B$2:$I$364,8,FALSE)/2)</f>
        <v>#N/A</v>
      </c>
      <c r="D845" s="32" t="e">
        <f>VLOOKUP(D843,[1]Stats!$B$2:$I$363,6,FALSE)-(VLOOKUP(D843,[2]Stats!$B$2:$I$364,8,FALSE)/2)</f>
        <v>#N/A</v>
      </c>
      <c r="E845" s="1"/>
      <c r="F845" s="35"/>
      <c r="G845" s="34"/>
      <c r="H845" s="18" t="s">
        <v>7</v>
      </c>
      <c r="I845" s="32" t="e">
        <f>VLOOKUP(I843,[1]Stats!$B$2:$I$363,6,FALSE)-(VLOOKUP(I843,[2]Stats!$B$2:$I$364,8,FALSE)/2)</f>
        <v>#N/A</v>
      </c>
      <c r="J845" s="32" t="e">
        <f>VLOOKUP(J843,[1]Stats!$B$2:$I$363,6,FALSE)-(VLOOKUP(J843,[2]Stats!$B$2:$I$364,8,FALSE)/2)</f>
        <v>#N/A</v>
      </c>
      <c r="K845" s="1"/>
      <c r="L845" s="35"/>
      <c r="M845" s="1"/>
      <c r="N845" s="18" t="s">
        <v>7</v>
      </c>
      <c r="O845" s="32" t="e">
        <f>VLOOKUP(O843,[1]Stats!$B$2:$I$363,6,FALSE)-(VLOOKUP(O843,[2]Stats!$B$2:$I$364,8,FALSE)/2)</f>
        <v>#N/A</v>
      </c>
      <c r="P845" s="32" t="e">
        <f>VLOOKUP(P843,[1]Stats!$B$2:$I$363,6,FALSE)-(VLOOKUP(P843,[2]Stats!$B$2:$I$364,8,FALSE)/2)</f>
        <v>#N/A</v>
      </c>
      <c r="Q845" s="1"/>
      <c r="R845" s="35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8"/>
      <c r="C846" s="3"/>
      <c r="D846" s="3"/>
      <c r="E846" s="1"/>
      <c r="F846" s="11"/>
      <c r="G846" s="1"/>
      <c r="H846" s="18"/>
      <c r="I846" s="3"/>
      <c r="J846" s="3"/>
      <c r="K846" s="1"/>
      <c r="L846" s="11"/>
      <c r="M846" s="1"/>
      <c r="N846" s="18"/>
      <c r="O846" s="3"/>
      <c r="P846" s="3"/>
      <c r="Q846" s="1"/>
      <c r="R846" s="1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8" t="s">
        <v>8</v>
      </c>
      <c r="C847" s="32" t="e">
        <f>(C844*D845)/[1]Stats!$F$365</f>
        <v>#N/A</v>
      </c>
      <c r="D847" s="32" t="e">
        <f>(D844*C845)/[1]Stats!$F$365</f>
        <v>#N/A</v>
      </c>
      <c r="E847" s="1"/>
      <c r="F847" s="11"/>
      <c r="G847" s="1"/>
      <c r="H847" s="18" t="s">
        <v>8</v>
      </c>
      <c r="I847" s="32" t="e">
        <f>(I844*J845)/[1]Stats!$F$365</f>
        <v>#N/A</v>
      </c>
      <c r="J847" s="32" t="e">
        <f>(J844*I845)/[1]Stats!$F$365</f>
        <v>#N/A</v>
      </c>
      <c r="K847" s="1"/>
      <c r="L847" s="11"/>
      <c r="M847" s="1"/>
      <c r="N847" s="18" t="s">
        <v>8</v>
      </c>
      <c r="O847" s="32" t="e">
        <f>(O844*P845)/[1]Stats!$F$365</f>
        <v>#N/A</v>
      </c>
      <c r="P847" s="32" t="e">
        <f>(P844*O845)/[1]Stats!$F$365</f>
        <v>#N/A</v>
      </c>
      <c r="Q847" s="1"/>
      <c r="R847" s="1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8"/>
      <c r="C848" s="36"/>
      <c r="D848" s="36"/>
      <c r="E848" s="1"/>
      <c r="F848" s="11"/>
      <c r="G848" s="1"/>
      <c r="H848" s="18"/>
      <c r="I848" s="36"/>
      <c r="J848" s="36"/>
      <c r="K848" s="1"/>
      <c r="L848" s="11"/>
      <c r="M848" s="1"/>
      <c r="N848" s="18"/>
      <c r="O848" s="36"/>
      <c r="P848" s="36"/>
      <c r="Q848" s="1"/>
      <c r="R848" s="1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8" t="s">
        <v>9</v>
      </c>
      <c r="C849" s="32" t="e">
        <f>VLOOKUP(C843,[2]Stats!$B$2:$H$364,7,FALSE)</f>
        <v>#N/A</v>
      </c>
      <c r="D849" s="32" t="e">
        <f>VLOOKUP(D843,[2]Stats!$B$2:$H$364,7,FALSE)</f>
        <v>#N/A</v>
      </c>
      <c r="E849" s="37"/>
      <c r="F849" s="38"/>
      <c r="G849" s="1"/>
      <c r="H849" s="18" t="s">
        <v>9</v>
      </c>
      <c r="I849" s="32" t="e">
        <f>VLOOKUP(I843,[2]Stats!$B$2:$H$364,7,FALSE)</f>
        <v>#N/A</v>
      </c>
      <c r="J849" s="32" t="e">
        <f>VLOOKUP(J843,[2]Stats!$B$2:$H$364,7,FALSE)</f>
        <v>#N/A</v>
      </c>
      <c r="K849" s="37"/>
      <c r="L849" s="38"/>
      <c r="M849" s="1"/>
      <c r="N849" s="18" t="s">
        <v>9</v>
      </c>
      <c r="O849" s="32" t="e">
        <f>VLOOKUP(O843,[2]Stats!$B$2:$H$364,7,FALSE)</f>
        <v>#N/A</v>
      </c>
      <c r="P849" s="32" t="e">
        <f>VLOOKUP(P843,[2]Stats!$B$2:$H$364,7,FALSE)</f>
        <v>#N/A</v>
      </c>
      <c r="Q849" s="37"/>
      <c r="R849" s="38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8" t="s">
        <v>10</v>
      </c>
      <c r="C850" s="39" t="e">
        <f>C849/[1]Stats!$H$364</f>
        <v>#N/A</v>
      </c>
      <c r="D850" s="39" t="e">
        <f>D849/[1]Stats!$H$364</f>
        <v>#N/A</v>
      </c>
      <c r="E850" s="37"/>
      <c r="F850" s="38"/>
      <c r="G850" s="1"/>
      <c r="H850" s="18" t="s">
        <v>10</v>
      </c>
      <c r="I850" s="39" t="e">
        <f>I849/[1]Stats!$H$364</f>
        <v>#N/A</v>
      </c>
      <c r="J850" s="39" t="e">
        <f>J849/[1]Stats!$H$364</f>
        <v>#N/A</v>
      </c>
      <c r="K850" s="37"/>
      <c r="L850" s="38"/>
      <c r="M850" s="1"/>
      <c r="N850" s="18" t="s">
        <v>10</v>
      </c>
      <c r="O850" s="39" t="e">
        <f>O849/[1]Stats!$H$364</f>
        <v>#N/A</v>
      </c>
      <c r="P850" s="39" t="e">
        <f>P849/[1]Stats!$H$364</f>
        <v>#N/A</v>
      </c>
      <c r="Q850" s="37"/>
      <c r="R850" s="38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8" t="s">
        <v>11</v>
      </c>
      <c r="C851" s="79" t="e">
        <f>(((C850*D850)*[1]Stats!$H$364))</f>
        <v>#N/A</v>
      </c>
      <c r="D851" s="75"/>
      <c r="E851" s="37"/>
      <c r="F851" s="38"/>
      <c r="G851" s="1"/>
      <c r="H851" s="18" t="s">
        <v>11</v>
      </c>
      <c r="I851" s="79" t="e">
        <f>(((I850*J850)*[1]Stats!$H$364))</f>
        <v>#N/A</v>
      </c>
      <c r="J851" s="75"/>
      <c r="K851" s="37"/>
      <c r="L851" s="38"/>
      <c r="M851" s="1"/>
      <c r="N851" s="18" t="s">
        <v>11</v>
      </c>
      <c r="O851" s="79" t="e">
        <f>(((O850*P850)*[1]Stats!$H$364))</f>
        <v>#N/A</v>
      </c>
      <c r="P851" s="75"/>
      <c r="Q851" s="37"/>
      <c r="R851" s="38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thickBot="1" x14ac:dyDescent="0.25">
      <c r="A852" s="1"/>
      <c r="B852" s="18"/>
      <c r="C852" s="40"/>
      <c r="D852" s="40"/>
      <c r="E852" s="37"/>
      <c r="F852" s="38"/>
      <c r="G852" s="1"/>
      <c r="H852" s="18"/>
      <c r="I852" s="40"/>
      <c r="J852" s="40"/>
      <c r="K852" s="37"/>
      <c r="L852" s="38"/>
      <c r="M852" s="1"/>
      <c r="N852" s="18"/>
      <c r="O852" s="40"/>
      <c r="P852" s="40"/>
      <c r="Q852" s="37"/>
      <c r="R852" s="38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thickBot="1" x14ac:dyDescent="0.25">
      <c r="A853" s="1"/>
      <c r="B853" s="18" t="s">
        <v>12</v>
      </c>
      <c r="C853" s="41" t="e">
        <f>C847*(C851/100)-(C854/2)+(D854/2)</f>
        <v>#N/A</v>
      </c>
      <c r="D853" s="41" t="e">
        <f>D847*(C851/100)-(D854/2)+(C854/2)</f>
        <v>#N/A</v>
      </c>
      <c r="E853" s="1"/>
      <c r="F853" s="17"/>
      <c r="G853" s="1"/>
      <c r="H853" s="18" t="s">
        <v>12</v>
      </c>
      <c r="I853" s="41" t="e">
        <f>I847*(I851/100)-(I854/2)+(J854/2)</f>
        <v>#N/A</v>
      </c>
      <c r="J853" s="41" t="e">
        <f>J847*(I851/100)-(J854/2)+(I854/2)</f>
        <v>#N/A</v>
      </c>
      <c r="K853" s="1"/>
      <c r="L853" s="17"/>
      <c r="M853" s="1"/>
      <c r="N853" s="18" t="s">
        <v>12</v>
      </c>
      <c r="O853" s="41" t="e">
        <f>O847*(O851/100)-(O854/2)+(P854/2)</f>
        <v>#N/A</v>
      </c>
      <c r="P853" s="41" t="e">
        <f>P847*(O851/100)-(P854/2)+(O854/2)</f>
        <v>#N/A</v>
      </c>
      <c r="Q853" s="1"/>
      <c r="R853" s="17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8"/>
      <c r="C854" s="42" t="e">
        <f>VLOOKUP(C843,[1]Sheet14!$C$2:$D$358,2,FALSE)</f>
        <v>#N/A</v>
      </c>
      <c r="D854" s="42" t="e">
        <f>VLOOKUP(D843,[1]Sheet14!$C$2:$D$358,2,FALSE)</f>
        <v>#N/A</v>
      </c>
      <c r="E854" s="1"/>
      <c r="F854" s="17"/>
      <c r="G854" s="1"/>
      <c r="H854" s="18"/>
      <c r="I854" s="42" t="e">
        <f>VLOOKUP(I843,[1]Sheet14!$C$2:$D$358,2,FALSE)</f>
        <v>#N/A</v>
      </c>
      <c r="J854" s="42" t="e">
        <f>VLOOKUP(J843,[1]Sheet14!$C$2:$D$358,2,FALSE)</f>
        <v>#N/A</v>
      </c>
      <c r="K854" s="1"/>
      <c r="L854" s="17"/>
      <c r="M854" s="1"/>
      <c r="N854" s="18"/>
      <c r="O854" s="42" t="e">
        <f>VLOOKUP(O843,[1]Sheet14!$C$2:$D$358,2,FALSE)</f>
        <v>#N/A</v>
      </c>
      <c r="P854" s="42" t="e">
        <f>VLOOKUP(P843,[1]Sheet14!$C$2:$D$358,2,FALSE)</f>
        <v>#N/A</v>
      </c>
      <c r="Q854" s="1"/>
      <c r="R854" s="17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8"/>
      <c r="C855" s="32"/>
      <c r="D855" s="32"/>
      <c r="E855" s="1"/>
      <c r="F855" s="17"/>
      <c r="G855" s="1"/>
      <c r="H855" s="18"/>
      <c r="I855" s="32"/>
      <c r="J855" s="32"/>
      <c r="K855" s="1"/>
      <c r="L855" s="17"/>
      <c r="M855" s="1"/>
      <c r="N855" s="18"/>
      <c r="O855" s="32"/>
      <c r="P855" s="32"/>
      <c r="Q855" s="1"/>
      <c r="R855" s="17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43" t="s">
        <v>13</v>
      </c>
      <c r="C856" s="1"/>
      <c r="D856" s="3" t="s">
        <v>14</v>
      </c>
      <c r="E856" s="3"/>
      <c r="F856" s="11" t="s">
        <v>14</v>
      </c>
      <c r="G856" s="1"/>
      <c r="H856" s="43" t="s">
        <v>13</v>
      </c>
      <c r="I856" s="1"/>
      <c r="J856" s="3" t="s">
        <v>14</v>
      </c>
      <c r="K856" s="3"/>
      <c r="L856" s="11" t="s">
        <v>14</v>
      </c>
      <c r="M856" s="1"/>
      <c r="N856" s="43" t="s">
        <v>13</v>
      </c>
      <c r="O856" s="1"/>
      <c r="P856" s="3" t="s">
        <v>14</v>
      </c>
      <c r="Q856" s="3"/>
      <c r="R856" s="11" t="s">
        <v>14</v>
      </c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44"/>
      <c r="C857" s="31">
        <f>C843</f>
        <v>0</v>
      </c>
      <c r="D857" s="3"/>
      <c r="E857" s="31">
        <f>D843</f>
        <v>0</v>
      </c>
      <c r="F857" s="11"/>
      <c r="G857" s="1"/>
      <c r="H857" s="44"/>
      <c r="I857" s="31">
        <f>I843</f>
        <v>0</v>
      </c>
      <c r="J857" s="3"/>
      <c r="K857" s="31">
        <f>J843</f>
        <v>0</v>
      </c>
      <c r="L857" s="11"/>
      <c r="M857" s="1"/>
      <c r="N857" s="44"/>
      <c r="O857" s="31">
        <f>O843</f>
        <v>0</v>
      </c>
      <c r="P857" s="3"/>
      <c r="Q857" s="31">
        <f>P843</f>
        <v>0</v>
      </c>
      <c r="R857" s="1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45" t="s">
        <v>15</v>
      </c>
      <c r="C858" s="46" t="e">
        <f>IF(D857&gt;0,C853+D857,C853)</f>
        <v>#N/A</v>
      </c>
      <c r="D858" s="1"/>
      <c r="E858" s="46" t="e">
        <f>IF(F857&gt;0,D853+F857,D853)</f>
        <v>#N/A</v>
      </c>
      <c r="F858" s="17"/>
      <c r="G858" s="1"/>
      <c r="H858" s="45" t="s">
        <v>15</v>
      </c>
      <c r="I858" s="46" t="e">
        <f>IF(J857&gt;0,I853+J857,I853)</f>
        <v>#N/A</v>
      </c>
      <c r="J858" s="1"/>
      <c r="K858" s="46" t="e">
        <f>IF(L857&gt;0,J853+L857,J853)</f>
        <v>#N/A</v>
      </c>
      <c r="L858" s="17"/>
      <c r="M858" s="1"/>
      <c r="N858" s="45" t="s">
        <v>15</v>
      </c>
      <c r="O858" s="46" t="e">
        <f>IF(P857&gt;0,O853+P857,O853)</f>
        <v>#N/A</v>
      </c>
      <c r="P858" s="1"/>
      <c r="Q858" s="46" t="e">
        <f>IF(R857&gt;0,P853+R857,P853)</f>
        <v>#N/A</v>
      </c>
      <c r="R858" s="17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44"/>
      <c r="C859" s="37"/>
      <c r="D859" s="3" t="s">
        <v>16</v>
      </c>
      <c r="E859" s="37"/>
      <c r="F859" s="11" t="s">
        <v>16</v>
      </c>
      <c r="G859" s="1"/>
      <c r="H859" s="44"/>
      <c r="I859" s="37"/>
      <c r="J859" s="3" t="s">
        <v>16</v>
      </c>
      <c r="K859" s="37"/>
      <c r="L859" s="11" t="s">
        <v>16</v>
      </c>
      <c r="M859" s="1"/>
      <c r="N859" s="44"/>
      <c r="O859" s="37"/>
      <c r="P859" s="3" t="s">
        <v>16</v>
      </c>
      <c r="Q859" s="37"/>
      <c r="R859" s="11" t="s">
        <v>16</v>
      </c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8" t="s">
        <v>17</v>
      </c>
      <c r="C860" s="37" t="e">
        <f>((C858^7.45)/((C858^7.45)+(E858^7.45)))</f>
        <v>#N/A</v>
      </c>
      <c r="D860" s="32" t="e">
        <f>-(C853-D853)</f>
        <v>#N/A</v>
      </c>
      <c r="E860" s="37" t="e">
        <f>((E858^7.45)/((E858^7.45)+(C858^7.45)))</f>
        <v>#N/A</v>
      </c>
      <c r="F860" s="47" t="e">
        <f>-(D853-C853)</f>
        <v>#N/A</v>
      </c>
      <c r="G860" s="1"/>
      <c r="H860" s="18" t="s">
        <v>17</v>
      </c>
      <c r="I860" s="37" t="e">
        <f>((I858^7.45)/((I858^7.45)+(K858^7.45)))</f>
        <v>#N/A</v>
      </c>
      <c r="J860" s="32" t="e">
        <f>-(I853-J853)</f>
        <v>#N/A</v>
      </c>
      <c r="K860" s="37" t="e">
        <f>((K858^7.45)/((K858^7.45)+(I858^7.45)))</f>
        <v>#N/A</v>
      </c>
      <c r="L860" s="47" t="e">
        <f>-(J853-I853)</f>
        <v>#N/A</v>
      </c>
      <c r="M860" s="1"/>
      <c r="N860" s="18" t="s">
        <v>17</v>
      </c>
      <c r="O860" s="37" t="e">
        <f>((O858^7.45)/((O858^7.45)+(Q858^7.45)))</f>
        <v>#N/A</v>
      </c>
      <c r="P860" s="32" t="e">
        <f>-(O853-P853)</f>
        <v>#N/A</v>
      </c>
      <c r="Q860" s="37" t="e">
        <f>((Q858^7.45)/((Q858^7.45)+(O858^7.45)))</f>
        <v>#N/A</v>
      </c>
      <c r="R860" s="47" t="e">
        <f>-(P853-O853)</f>
        <v>#N/A</v>
      </c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8"/>
      <c r="C861" s="37"/>
      <c r="D861" s="1"/>
      <c r="E861" s="37"/>
      <c r="F861" s="17"/>
      <c r="G861" s="1"/>
      <c r="H861" s="18"/>
      <c r="I861" s="37"/>
      <c r="J861" s="1"/>
      <c r="K861" s="37"/>
      <c r="L861" s="17"/>
      <c r="M861" s="1"/>
      <c r="N861" s="18"/>
      <c r="O861" s="37"/>
      <c r="P861" s="1"/>
      <c r="Q861" s="37"/>
      <c r="R861" s="17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8" t="s">
        <v>18</v>
      </c>
      <c r="C862" s="37">
        <f>110/(110+100)</f>
        <v>0.52380952380952384</v>
      </c>
      <c r="D862" s="1"/>
      <c r="E862" s="37">
        <f>110/(110+100)</f>
        <v>0.52380952380952384</v>
      </c>
      <c r="F862" s="17"/>
      <c r="G862" s="1"/>
      <c r="H862" s="18" t="s">
        <v>18</v>
      </c>
      <c r="I862" s="37">
        <f>110/(110+100)</f>
        <v>0.52380952380952384</v>
      </c>
      <c r="J862" s="1"/>
      <c r="K862" s="37">
        <f>110/(110+100)</f>
        <v>0.52380952380952384</v>
      </c>
      <c r="L862" s="17"/>
      <c r="M862" s="1"/>
      <c r="N862" s="18" t="s">
        <v>18</v>
      </c>
      <c r="O862" s="37">
        <f>110/(110+100)</f>
        <v>0.52380952380952384</v>
      </c>
      <c r="P862" s="1"/>
      <c r="Q862" s="37">
        <f>110/(110+100)</f>
        <v>0.52380952380952384</v>
      </c>
      <c r="R862" s="17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8"/>
      <c r="C863" s="37"/>
      <c r="D863" s="1"/>
      <c r="E863" s="37"/>
      <c r="F863" s="17"/>
      <c r="G863" s="1"/>
      <c r="H863" s="18"/>
      <c r="I863" s="37"/>
      <c r="J863" s="1"/>
      <c r="K863" s="37"/>
      <c r="L863" s="17"/>
      <c r="M863" s="1"/>
      <c r="N863" s="18"/>
      <c r="O863" s="37"/>
      <c r="P863" s="1"/>
      <c r="Q863" s="37"/>
      <c r="R863" s="17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45" t="s">
        <v>19</v>
      </c>
      <c r="C864" s="48" t="e">
        <f>C860-C862</f>
        <v>#N/A</v>
      </c>
      <c r="D864" s="1"/>
      <c r="E864" s="48" t="e">
        <f>E860-E862</f>
        <v>#N/A</v>
      </c>
      <c r="F864" s="17"/>
      <c r="G864" s="1"/>
      <c r="H864" s="45" t="s">
        <v>19</v>
      </c>
      <c r="I864" s="48" t="e">
        <f>I860-I862</f>
        <v>#N/A</v>
      </c>
      <c r="J864" s="1"/>
      <c r="K864" s="48" t="e">
        <f>K860-K862</f>
        <v>#N/A</v>
      </c>
      <c r="L864" s="17"/>
      <c r="M864" s="1"/>
      <c r="N864" s="45" t="s">
        <v>19</v>
      </c>
      <c r="O864" s="48" t="e">
        <f>O860-O862</f>
        <v>#N/A</v>
      </c>
      <c r="P864" s="1"/>
      <c r="Q864" s="48" t="e">
        <f>Q860-Q862</f>
        <v>#N/A</v>
      </c>
      <c r="R864" s="17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44"/>
      <c r="C865" s="37"/>
      <c r="D865" s="1"/>
      <c r="E865" s="37"/>
      <c r="F865" s="17"/>
      <c r="G865" s="1"/>
      <c r="H865" s="44"/>
      <c r="I865" s="37"/>
      <c r="J865" s="1"/>
      <c r="K865" s="37"/>
      <c r="L865" s="17"/>
      <c r="M865" s="1"/>
      <c r="N865" s="44"/>
      <c r="O865" s="37"/>
      <c r="P865" s="1"/>
      <c r="Q865" s="37"/>
      <c r="R865" s="17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45" t="s">
        <v>20</v>
      </c>
      <c r="C866" s="49" t="e">
        <f>VLOOKUP(C843,'[2]Kelly Sunday'!$C$2:$L$106,9,FALSE)</f>
        <v>#N/A</v>
      </c>
      <c r="D866" s="1"/>
      <c r="E866" s="49" t="e">
        <f>VLOOKUP(D843,'[2]Kelly Sunday'!$E$2:$L$106,8,FALSE)</f>
        <v>#N/A</v>
      </c>
      <c r="F866" s="17"/>
      <c r="G866" s="1"/>
      <c r="H866" s="45" t="s">
        <v>20</v>
      </c>
      <c r="I866" s="49" t="e">
        <f>VLOOKUP(I843,'[2]Kelly Sunday'!$C$2:$L$106,9,FALSE)</f>
        <v>#N/A</v>
      </c>
      <c r="J866" s="1"/>
      <c r="K866" s="49" t="e">
        <f>VLOOKUP(J843,'[2]Kelly Sunday'!$E$2:$L$106,8,FALSE)</f>
        <v>#N/A</v>
      </c>
      <c r="L866" s="17"/>
      <c r="M866" s="1"/>
      <c r="N866" s="45" t="s">
        <v>20</v>
      </c>
      <c r="O866" s="49" t="e">
        <f>VLOOKUP(O843,'[2]Kelly Sunday'!$C$2:$L$106,9,FALSE)</f>
        <v>#N/A</v>
      </c>
      <c r="P866" s="1"/>
      <c r="Q866" s="49" t="e">
        <f>VLOOKUP(P843,'[2]Kelly Sunday'!$E$2:$L$106,8,FALSE)</f>
        <v>#N/A</v>
      </c>
      <c r="R866" s="17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44"/>
      <c r="C867" s="37"/>
      <c r="D867" s="1"/>
      <c r="E867" s="37"/>
      <c r="F867" s="17"/>
      <c r="G867" s="1"/>
      <c r="H867" s="44"/>
      <c r="I867" s="37"/>
      <c r="J867" s="1"/>
      <c r="K867" s="37"/>
      <c r="L867" s="17"/>
      <c r="M867" s="1"/>
      <c r="N867" s="44"/>
      <c r="O867" s="37"/>
      <c r="P867" s="1"/>
      <c r="Q867" s="37"/>
      <c r="R867" s="17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50" t="s">
        <v>21</v>
      </c>
      <c r="C868" s="37"/>
      <c r="D868" s="3" t="s">
        <v>14</v>
      </c>
      <c r="E868" s="37"/>
      <c r="F868" s="17"/>
      <c r="G868" s="1"/>
      <c r="H868" s="50" t="s">
        <v>21</v>
      </c>
      <c r="I868" s="37"/>
      <c r="J868" s="3" t="s">
        <v>14</v>
      </c>
      <c r="K868" s="37"/>
      <c r="L868" s="17"/>
      <c r="M868" s="1"/>
      <c r="N868" s="50" t="s">
        <v>21</v>
      </c>
      <c r="O868" s="37"/>
      <c r="P868" s="3" t="s">
        <v>14</v>
      </c>
      <c r="Q868" s="37"/>
      <c r="R868" s="17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44"/>
      <c r="C869" s="31">
        <f>C843</f>
        <v>0</v>
      </c>
      <c r="D869" s="3">
        <v>155.5</v>
      </c>
      <c r="E869" s="31">
        <f>D843</f>
        <v>0</v>
      </c>
      <c r="F869" s="17" t="s">
        <v>22</v>
      </c>
      <c r="G869" s="1"/>
      <c r="H869" s="44"/>
      <c r="I869" s="31">
        <f>I843</f>
        <v>0</v>
      </c>
      <c r="J869" s="3">
        <v>155.5</v>
      </c>
      <c r="K869" s="31">
        <f>J843</f>
        <v>0</v>
      </c>
      <c r="L869" s="17" t="s">
        <v>22</v>
      </c>
      <c r="M869" s="1"/>
      <c r="N869" s="44"/>
      <c r="O869" s="31">
        <f>O843</f>
        <v>0</v>
      </c>
      <c r="P869" s="3">
        <v>155.5</v>
      </c>
      <c r="Q869" s="31">
        <f>P843</f>
        <v>0</v>
      </c>
      <c r="R869" s="17" t="s">
        <v>22</v>
      </c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45" t="s">
        <v>23</v>
      </c>
      <c r="C870" s="46" t="e">
        <f>C853</f>
        <v>#N/A</v>
      </c>
      <c r="D870" s="1"/>
      <c r="E870" s="46" t="e">
        <f>D853</f>
        <v>#N/A</v>
      </c>
      <c r="F870" s="33" t="e">
        <f>E870+C870</f>
        <v>#N/A</v>
      </c>
      <c r="G870" s="1"/>
      <c r="H870" s="45" t="s">
        <v>23</v>
      </c>
      <c r="I870" s="46" t="e">
        <f>I853</f>
        <v>#N/A</v>
      </c>
      <c r="J870" s="1"/>
      <c r="K870" s="46" t="e">
        <f>J853</f>
        <v>#N/A</v>
      </c>
      <c r="L870" s="33" t="e">
        <f>K870+I870</f>
        <v>#N/A</v>
      </c>
      <c r="M870" s="1"/>
      <c r="N870" s="45" t="s">
        <v>23</v>
      </c>
      <c r="O870" s="46" t="e">
        <f>O853</f>
        <v>#N/A</v>
      </c>
      <c r="P870" s="1"/>
      <c r="Q870" s="46" t="e">
        <f>P853</f>
        <v>#N/A</v>
      </c>
      <c r="R870" s="33" t="e">
        <f>Q870+O870</f>
        <v>#N/A</v>
      </c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44"/>
      <c r="C871" s="46"/>
      <c r="D871" s="1"/>
      <c r="E871" s="46"/>
      <c r="F871" s="33"/>
      <c r="G871" s="1"/>
      <c r="H871" s="44"/>
      <c r="I871" s="46"/>
      <c r="J871" s="1"/>
      <c r="K871" s="46"/>
      <c r="L871" s="33"/>
      <c r="M871" s="1"/>
      <c r="N871" s="44"/>
      <c r="O871" s="46"/>
      <c r="P871" s="1"/>
      <c r="Q871" s="46"/>
      <c r="R871" s="33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44"/>
      <c r="C872" s="51" t="s">
        <v>24</v>
      </c>
      <c r="D872" s="3"/>
      <c r="E872" s="51" t="s">
        <v>25</v>
      </c>
      <c r="F872" s="33"/>
      <c r="G872" s="1"/>
      <c r="H872" s="44"/>
      <c r="I872" s="51" t="s">
        <v>24</v>
      </c>
      <c r="J872" s="3"/>
      <c r="K872" s="51" t="s">
        <v>25</v>
      </c>
      <c r="L872" s="33"/>
      <c r="M872" s="1"/>
      <c r="N872" s="44"/>
      <c r="O872" s="51" t="s">
        <v>24</v>
      </c>
      <c r="P872" s="3"/>
      <c r="Q872" s="51" t="s">
        <v>25</v>
      </c>
      <c r="R872" s="33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45" t="s">
        <v>26</v>
      </c>
      <c r="C873" s="37" t="e">
        <f>(F870^7.45)/((F870^7.45)+(D869^7.45))</f>
        <v>#N/A</v>
      </c>
      <c r="D873" s="1"/>
      <c r="E873" s="52" t="e">
        <f>(D869^7.45)/((D869^7.45)+(F870^7.45))</f>
        <v>#N/A</v>
      </c>
      <c r="F873" s="17"/>
      <c r="G873" s="1"/>
      <c r="H873" s="45" t="s">
        <v>26</v>
      </c>
      <c r="I873" s="37" t="e">
        <f>(L870^7.45)/((L870^7.45)+(J869^7.45))</f>
        <v>#N/A</v>
      </c>
      <c r="J873" s="1"/>
      <c r="K873" s="52" t="e">
        <f>(J869^7.45)/((J869^7.45)+(L870^7.45))</f>
        <v>#N/A</v>
      </c>
      <c r="L873" s="17"/>
      <c r="M873" s="1"/>
      <c r="N873" s="45" t="s">
        <v>26</v>
      </c>
      <c r="O873" s="37" t="e">
        <f>(R870^7.45)/((R870^7.45)+(P869^7.45))</f>
        <v>#N/A</v>
      </c>
      <c r="P873" s="1"/>
      <c r="Q873" s="52" t="e">
        <f>(P869^7.45)/((P869^7.45)+(R870^7.45))</f>
        <v>#N/A</v>
      </c>
      <c r="R873" s="17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44"/>
      <c r="C874" s="37"/>
      <c r="D874" s="37"/>
      <c r="E874" s="37"/>
      <c r="F874" s="17"/>
      <c r="G874" s="1"/>
      <c r="H874" s="44"/>
      <c r="I874" s="37"/>
      <c r="J874" s="37"/>
      <c r="K874" s="37"/>
      <c r="L874" s="17"/>
      <c r="M874" s="1"/>
      <c r="N874" s="44"/>
      <c r="O874" s="37"/>
      <c r="P874" s="37"/>
      <c r="Q874" s="37"/>
      <c r="R874" s="17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8" t="s">
        <v>18</v>
      </c>
      <c r="C875" s="37">
        <f>110/(110+100)</f>
        <v>0.52380952380952384</v>
      </c>
      <c r="D875" s="37"/>
      <c r="E875" s="37">
        <f>110/(110+100)</f>
        <v>0.52380952380952384</v>
      </c>
      <c r="F875" s="17"/>
      <c r="G875" s="1"/>
      <c r="H875" s="18" t="s">
        <v>18</v>
      </c>
      <c r="I875" s="37">
        <f>110/(110+100)</f>
        <v>0.52380952380952384</v>
      </c>
      <c r="J875" s="37"/>
      <c r="K875" s="37">
        <f>110/(110+100)</f>
        <v>0.52380952380952384</v>
      </c>
      <c r="L875" s="17"/>
      <c r="M875" s="1"/>
      <c r="N875" s="18" t="s">
        <v>18</v>
      </c>
      <c r="O875" s="37">
        <f>110/(110+100)</f>
        <v>0.52380952380952384</v>
      </c>
      <c r="P875" s="37"/>
      <c r="Q875" s="37">
        <f>110/(110+100)</f>
        <v>0.52380952380952384</v>
      </c>
      <c r="R875" s="17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44"/>
      <c r="C876" s="37"/>
      <c r="D876" s="37"/>
      <c r="E876" s="37"/>
      <c r="F876" s="17"/>
      <c r="G876" s="1"/>
      <c r="H876" s="44"/>
      <c r="I876" s="37"/>
      <c r="J876" s="37"/>
      <c r="K876" s="37"/>
      <c r="L876" s="17"/>
      <c r="M876" s="1"/>
      <c r="N876" s="44"/>
      <c r="O876" s="37"/>
      <c r="P876" s="37"/>
      <c r="Q876" s="37"/>
      <c r="R876" s="17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45" t="s">
        <v>19</v>
      </c>
      <c r="C877" s="48" t="e">
        <f>C873-C875</f>
        <v>#N/A</v>
      </c>
      <c r="D877" s="1"/>
      <c r="E877" s="48" t="e">
        <f>E873-E875</f>
        <v>#N/A</v>
      </c>
      <c r="F877" s="17"/>
      <c r="G877" s="1"/>
      <c r="H877" s="45" t="s">
        <v>19</v>
      </c>
      <c r="I877" s="48" t="e">
        <f>I873-I875</f>
        <v>#N/A</v>
      </c>
      <c r="J877" s="1"/>
      <c r="K877" s="48" t="e">
        <f>K873-K875</f>
        <v>#N/A</v>
      </c>
      <c r="L877" s="17"/>
      <c r="M877" s="1"/>
      <c r="N877" s="45" t="s">
        <v>19</v>
      </c>
      <c r="O877" s="48" t="e">
        <f>O873-O875</f>
        <v>#N/A</v>
      </c>
      <c r="P877" s="1"/>
      <c r="Q877" s="48" t="e">
        <f>Q873-Q875</f>
        <v>#N/A</v>
      </c>
      <c r="R877" s="17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44"/>
      <c r="C878" s="37"/>
      <c r="D878" s="1"/>
      <c r="E878" s="37"/>
      <c r="F878" s="17"/>
      <c r="G878" s="1"/>
      <c r="H878" s="44"/>
      <c r="I878" s="37"/>
      <c r="J878" s="1"/>
      <c r="K878" s="37"/>
      <c r="L878" s="17"/>
      <c r="M878" s="1"/>
      <c r="N878" s="44"/>
      <c r="O878" s="37"/>
      <c r="P878" s="1"/>
      <c r="Q878" s="37"/>
      <c r="R878" s="17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45" t="s">
        <v>20</v>
      </c>
      <c r="C879" s="49" t="e">
        <f>VLOOKUP(C843,'[2]Kelly Sunday O-U'!$C$2:$L$106,9,FALSE)</f>
        <v>#N/A</v>
      </c>
      <c r="D879" s="1"/>
      <c r="E879" s="49" t="e">
        <f>VLOOKUP(C843,'[2]Kelly Sunday O-U'!$C$2:$L$106,10,FALSE)</f>
        <v>#N/A</v>
      </c>
      <c r="F879" s="17"/>
      <c r="G879" s="1"/>
      <c r="H879" s="45" t="s">
        <v>20</v>
      </c>
      <c r="I879" s="49" t="e">
        <f>VLOOKUP(I843,'[2]Kelly Sunday O-U'!$C$2:$L$106,9,FALSE)</f>
        <v>#N/A</v>
      </c>
      <c r="J879" s="1"/>
      <c r="K879" s="49" t="e">
        <f>VLOOKUP(I843,'[2]Kelly Sunday O-U'!$C$2:$L$106,10,FALSE)</f>
        <v>#N/A</v>
      </c>
      <c r="L879" s="17"/>
      <c r="M879" s="1"/>
      <c r="N879" s="45" t="s">
        <v>20</v>
      </c>
      <c r="O879" s="49" t="e">
        <f>VLOOKUP(O843,'[2]Kelly Sunday O-U'!$C$2:$L$106,9,FALSE)</f>
        <v>#N/A</v>
      </c>
      <c r="P879" s="1"/>
      <c r="Q879" s="49" t="e">
        <f>VLOOKUP(O843,'[2]Kelly Sunday O-U'!$C$2:$L$106,10,FALSE)</f>
        <v>#N/A</v>
      </c>
      <c r="R879" s="17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55"/>
      <c r="C880" s="56"/>
      <c r="D880" s="57"/>
      <c r="E880" s="56"/>
      <c r="F880" s="58"/>
      <c r="G880" s="1"/>
      <c r="H880" s="55"/>
      <c r="I880" s="56"/>
      <c r="J880" s="57"/>
      <c r="K880" s="56"/>
      <c r="L880" s="58"/>
      <c r="M880" s="1"/>
      <c r="N880" s="55"/>
      <c r="O880" s="56"/>
      <c r="P880" s="57"/>
      <c r="Q880" s="56"/>
      <c r="R880" s="58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59"/>
      <c r="C881" s="37"/>
      <c r="D881" s="1"/>
      <c r="E881" s="3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28"/>
      <c r="C882" s="30"/>
      <c r="D882" s="30"/>
      <c r="E882" s="30"/>
      <c r="F882" s="29"/>
      <c r="G882" s="1"/>
      <c r="H882" s="28"/>
      <c r="I882" s="30"/>
      <c r="J882" s="30"/>
      <c r="K882" s="30"/>
      <c r="L882" s="29"/>
      <c r="M882" s="1"/>
      <c r="N882" s="28"/>
      <c r="O882" s="30"/>
      <c r="P882" s="30"/>
      <c r="Q882" s="30"/>
      <c r="R882" s="29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8"/>
      <c r="C883" s="31">
        <f>'NCAA Tournament Bracket'!H31</f>
        <v>0</v>
      </c>
      <c r="D883" s="31">
        <f>'NCAA Tournament Bracket'!N31</f>
        <v>0</v>
      </c>
      <c r="E883" s="1"/>
      <c r="F883" s="17"/>
      <c r="G883" s="34"/>
      <c r="H883" s="18"/>
      <c r="I883" s="31" t="s">
        <v>5</v>
      </c>
      <c r="J883" s="31" t="s">
        <v>0</v>
      </c>
      <c r="K883" s="1"/>
      <c r="L883" s="17"/>
      <c r="M883" s="1"/>
      <c r="N883" s="18"/>
      <c r="O883" s="31" t="s">
        <v>5</v>
      </c>
      <c r="P883" s="31" t="s">
        <v>0</v>
      </c>
      <c r="Q883" s="1"/>
      <c r="R883" s="17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8" t="s">
        <v>6</v>
      </c>
      <c r="C884" s="32" t="e">
        <f>VLOOKUP(C883,[1]Stats!$B$2:$I$363,5,FALSE)-(VLOOKUP(C883,[1]Stats!$B$2:$I$363,8,FALSE)/2)</f>
        <v>#N/A</v>
      </c>
      <c r="D884" s="32" t="e">
        <f>VLOOKUP(D883,[1]Stats!$B$2:$I$363,5,FALSE)-(VLOOKUP(D883,[1]Stats!$B$2:$I$363,8,FALSE)/2)</f>
        <v>#N/A</v>
      </c>
      <c r="E884" s="1"/>
      <c r="F884" s="33"/>
      <c r="G884" s="34"/>
      <c r="H884" s="18" t="s">
        <v>6</v>
      </c>
      <c r="I884" s="32">
        <f>VLOOKUP(I883,[1]Stats!$B$2:$I$363,5,FALSE)-(VLOOKUP(I883,[1]Stats!$B$2:$I$363,8,FALSE)/2)</f>
        <v>98.373000000000005</v>
      </c>
      <c r="J884" s="32">
        <f>VLOOKUP(J883,[1]Stats!$B$2:$I$363,5,FALSE)-(VLOOKUP(J883,[1]Stats!$B$2:$I$363,8,FALSE)/2)</f>
        <v>113.93350000000001</v>
      </c>
      <c r="K884" s="1"/>
      <c r="L884" s="33"/>
      <c r="M884" s="1"/>
      <c r="N884" s="18" t="s">
        <v>6</v>
      </c>
      <c r="O884" s="32">
        <f>VLOOKUP(O883,[1]Stats!$B$2:$I$363,5,FALSE)-(VLOOKUP(O883,[1]Stats!$B$2:$I$363,8,FALSE)/2)</f>
        <v>98.373000000000005</v>
      </c>
      <c r="P884" s="32">
        <f>VLOOKUP(P883,[1]Stats!$B$2:$I$363,5,FALSE)-(VLOOKUP(P883,[1]Stats!$B$2:$I$363,8,FALSE)/2)</f>
        <v>113.93350000000001</v>
      </c>
      <c r="Q884" s="1"/>
      <c r="R884" s="33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8" t="s">
        <v>7</v>
      </c>
      <c r="C885" s="32" t="e">
        <f>VLOOKUP(C883,[1]Stats!$B$2:$I$363,6,FALSE)-(VLOOKUP(C883,[2]Stats!$B$2:$I$364,8,FALSE)/2)</f>
        <v>#N/A</v>
      </c>
      <c r="D885" s="32" t="e">
        <f>VLOOKUP(D883,[1]Stats!$B$2:$I$363,6,FALSE)-(VLOOKUP(D883,[2]Stats!$B$2:$I$364,8,FALSE)/2)</f>
        <v>#N/A</v>
      </c>
      <c r="E885" s="1"/>
      <c r="F885" s="35"/>
      <c r="G885" s="34"/>
      <c r="H885" s="18" t="s">
        <v>7</v>
      </c>
      <c r="I885" s="32">
        <f>VLOOKUP(I883,[1]Stats!$B$2:$I$363,6,FALSE)-(VLOOKUP(I883,[2]Stats!$B$2:$I$364,8,FALSE)/2)</f>
        <v>111.4885</v>
      </c>
      <c r="J885" s="32">
        <f>VLOOKUP(J883,[1]Stats!$B$2:$I$363,6,FALSE)-(VLOOKUP(J883,[2]Stats!$B$2:$I$364,8,FALSE)/2)</f>
        <v>100.87450000000001</v>
      </c>
      <c r="K885" s="1"/>
      <c r="L885" s="35"/>
      <c r="M885" s="1"/>
      <c r="N885" s="18" t="s">
        <v>7</v>
      </c>
      <c r="O885" s="32">
        <f>VLOOKUP(O883,[1]Stats!$B$2:$I$363,6,FALSE)-(VLOOKUP(O883,[2]Stats!$B$2:$I$364,8,FALSE)/2)</f>
        <v>111.4885</v>
      </c>
      <c r="P885" s="32">
        <f>VLOOKUP(P883,[1]Stats!$B$2:$I$363,6,FALSE)-(VLOOKUP(P883,[2]Stats!$B$2:$I$364,8,FALSE)/2)</f>
        <v>100.87450000000001</v>
      </c>
      <c r="Q885" s="1"/>
      <c r="R885" s="35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8"/>
      <c r="C886" s="3"/>
      <c r="D886" s="3"/>
      <c r="E886" s="1"/>
      <c r="F886" s="11"/>
      <c r="G886" s="1"/>
      <c r="H886" s="18"/>
      <c r="I886" s="3"/>
      <c r="J886" s="3"/>
      <c r="K886" s="1"/>
      <c r="L886" s="11"/>
      <c r="M886" s="1"/>
      <c r="N886" s="18"/>
      <c r="O886" s="3"/>
      <c r="P886" s="3"/>
      <c r="Q886" s="1"/>
      <c r="R886" s="1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8" t="s">
        <v>8</v>
      </c>
      <c r="C887" s="32" t="e">
        <f>(C884*D885)/[1]Stats!$F$365</f>
        <v>#N/A</v>
      </c>
      <c r="D887" s="32" t="e">
        <f>(D884*C885)/[1]Stats!$F$365</f>
        <v>#N/A</v>
      </c>
      <c r="E887" s="1"/>
      <c r="F887" s="11"/>
      <c r="G887" s="1"/>
      <c r="H887" s="18" t="s">
        <v>8</v>
      </c>
      <c r="I887" s="32">
        <f>(I884*J885)/[1]Stats!$F$365</f>
        <v>89.198446638202256</v>
      </c>
      <c r="J887" s="32">
        <f>(J884*I885)/[1]Stats!$F$365</f>
        <v>114.17775294157305</v>
      </c>
      <c r="K887" s="1"/>
      <c r="L887" s="11"/>
      <c r="M887" s="1"/>
      <c r="N887" s="18" t="s">
        <v>8</v>
      </c>
      <c r="O887" s="32">
        <f>(O884*P885)/[1]Stats!$F$365</f>
        <v>89.198446638202256</v>
      </c>
      <c r="P887" s="32">
        <f>(P884*O885)/[1]Stats!$F$365</f>
        <v>114.17775294157305</v>
      </c>
      <c r="Q887" s="1"/>
      <c r="R887" s="1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8"/>
      <c r="C888" s="36"/>
      <c r="D888" s="36"/>
      <c r="E888" s="1"/>
      <c r="F888" s="11"/>
      <c r="G888" s="1"/>
      <c r="H888" s="18"/>
      <c r="I888" s="36"/>
      <c r="J888" s="36"/>
      <c r="K888" s="1"/>
      <c r="L888" s="11"/>
      <c r="M888" s="1"/>
      <c r="N888" s="18"/>
      <c r="O888" s="36"/>
      <c r="P888" s="36"/>
      <c r="Q888" s="1"/>
      <c r="R888" s="1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8" t="s">
        <v>9</v>
      </c>
      <c r="C889" s="32" t="e">
        <f>VLOOKUP(C883,[2]Stats!$B$2:$H$364,7,FALSE)</f>
        <v>#N/A</v>
      </c>
      <c r="D889" s="32" t="e">
        <f>VLOOKUP(D883,[2]Stats!$B$2:$H$364,7,FALSE)</f>
        <v>#N/A</v>
      </c>
      <c r="E889" s="37"/>
      <c r="F889" s="38"/>
      <c r="G889" s="1"/>
      <c r="H889" s="18" t="s">
        <v>9</v>
      </c>
      <c r="I889" s="32">
        <f>VLOOKUP(I883,[2]Stats!$B$2:$H$364,7,FALSE)</f>
        <v>67.400000000000006</v>
      </c>
      <c r="J889" s="32">
        <f>VLOOKUP(J883,[2]Stats!$B$2:$H$364,7,FALSE)</f>
        <v>62.6</v>
      </c>
      <c r="K889" s="37"/>
      <c r="L889" s="38"/>
      <c r="M889" s="1"/>
      <c r="N889" s="18" t="s">
        <v>9</v>
      </c>
      <c r="O889" s="32">
        <f>VLOOKUP(O883,[2]Stats!$B$2:$H$364,7,FALSE)</f>
        <v>67.400000000000006</v>
      </c>
      <c r="P889" s="32">
        <f>VLOOKUP(P883,[2]Stats!$B$2:$H$364,7,FALSE)</f>
        <v>62.6</v>
      </c>
      <c r="Q889" s="37"/>
      <c r="R889" s="38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8" t="s">
        <v>10</v>
      </c>
      <c r="C890" s="39" t="e">
        <f>C889/[1]Stats!$H$364</f>
        <v>#N/A</v>
      </c>
      <c r="D890" s="39" t="e">
        <f>D889/[1]Stats!$H$364</f>
        <v>#N/A</v>
      </c>
      <c r="E890" s="37"/>
      <c r="F890" s="38"/>
      <c r="G890" s="1"/>
      <c r="H890" s="18" t="s">
        <v>10</v>
      </c>
      <c r="I890" s="39">
        <f>I889/[1]Stats!$H$364</f>
        <v>0.99117647058823533</v>
      </c>
      <c r="J890" s="39">
        <f>J889/[1]Stats!$H$364</f>
        <v>0.92058823529411771</v>
      </c>
      <c r="K890" s="37"/>
      <c r="L890" s="38"/>
      <c r="M890" s="1"/>
      <c r="N890" s="18" t="s">
        <v>10</v>
      </c>
      <c r="O890" s="39">
        <f>O889/[1]Stats!$H$364</f>
        <v>0.99117647058823533</v>
      </c>
      <c r="P890" s="39">
        <f>P889/[1]Stats!$H$364</f>
        <v>0.92058823529411771</v>
      </c>
      <c r="Q890" s="37"/>
      <c r="R890" s="38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8" t="s">
        <v>11</v>
      </c>
      <c r="C891" s="79" t="e">
        <f>(((C890*D890)*[1]Stats!$H$364))</f>
        <v>#N/A</v>
      </c>
      <c r="D891" s="75"/>
      <c r="E891" s="37"/>
      <c r="F891" s="38"/>
      <c r="G891" s="1"/>
      <c r="H891" s="18" t="s">
        <v>11</v>
      </c>
      <c r="I891" s="79">
        <f>(((I890*J890)*[1]Stats!$H$364))</f>
        <v>62.047647058823536</v>
      </c>
      <c r="J891" s="75"/>
      <c r="K891" s="37"/>
      <c r="L891" s="38"/>
      <c r="M891" s="1"/>
      <c r="N891" s="18" t="s">
        <v>11</v>
      </c>
      <c r="O891" s="79">
        <f>(((O890*P890)*[1]Stats!$H$364))</f>
        <v>62.047647058823536</v>
      </c>
      <c r="P891" s="75"/>
      <c r="Q891" s="37"/>
      <c r="R891" s="38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thickBot="1" x14ac:dyDescent="0.25">
      <c r="A892" s="1"/>
      <c r="B892" s="18"/>
      <c r="C892" s="40"/>
      <c r="D892" s="40"/>
      <c r="E892" s="37"/>
      <c r="F892" s="38"/>
      <c r="G892" s="1"/>
      <c r="H892" s="18"/>
      <c r="I892" s="40"/>
      <c r="J892" s="40"/>
      <c r="K892" s="37"/>
      <c r="L892" s="38"/>
      <c r="M892" s="1"/>
      <c r="N892" s="18"/>
      <c r="O892" s="40"/>
      <c r="P892" s="40"/>
      <c r="Q892" s="37"/>
      <c r="R892" s="38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thickBot="1" x14ac:dyDescent="0.25">
      <c r="A893" s="1"/>
      <c r="B893" s="18" t="s">
        <v>12</v>
      </c>
      <c r="C893" s="41" t="e">
        <f>C887*(C891/100)-(C894/2)+(D894/2)</f>
        <v>#N/A</v>
      </c>
      <c r="D893" s="41" t="e">
        <f>D887*(C891/100)-(D894/2)+(C894/2)</f>
        <v>#N/A</v>
      </c>
      <c r="E893" s="1"/>
      <c r="F893" s="17"/>
      <c r="G893" s="1"/>
      <c r="H893" s="18" t="s">
        <v>12</v>
      </c>
      <c r="I893" s="41">
        <f>I887*(I891/100)-(I894/2)+(J894/2)</f>
        <v>55.345537352024785</v>
      </c>
      <c r="J893" s="41">
        <f>J887*(I891/100)-(J894/2)+(I894/2)</f>
        <v>70.844609164882755</v>
      </c>
      <c r="K893" s="1"/>
      <c r="L893" s="17"/>
      <c r="M893" s="1"/>
      <c r="N893" s="18" t="s">
        <v>12</v>
      </c>
      <c r="O893" s="41">
        <f>O887*(O891/100)-(O894/2)+(P894/2)</f>
        <v>55.345537352024785</v>
      </c>
      <c r="P893" s="41">
        <f>P887*(O891/100)-(P894/2)+(O894/2)</f>
        <v>70.844609164882755</v>
      </c>
      <c r="Q893" s="1"/>
      <c r="R893" s="17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8"/>
      <c r="C894" s="42" t="e">
        <f>VLOOKUP(C883,[1]Sheet14!$C$2:$D$358,2,FALSE)</f>
        <v>#N/A</v>
      </c>
      <c r="D894" s="42" t="e">
        <f>VLOOKUP(D883,[1]Sheet14!$C$2:$D$358,2,FALSE)</f>
        <v>#N/A</v>
      </c>
      <c r="E894" s="1"/>
      <c r="F894" s="17"/>
      <c r="G894" s="1"/>
      <c r="H894" s="18"/>
      <c r="I894" s="42">
        <f>VLOOKUP(I883,[1]Sheet14!$C$2:$D$358,2,FALSE)</f>
        <v>0</v>
      </c>
      <c r="J894" s="42">
        <f>VLOOKUP(J883,[1]Sheet14!$C$2:$D$358,2,FALSE)</f>
        <v>0</v>
      </c>
      <c r="K894" s="1"/>
      <c r="L894" s="17"/>
      <c r="M894" s="1"/>
      <c r="N894" s="18"/>
      <c r="O894" s="42">
        <f>VLOOKUP(O883,[1]Sheet14!$C$2:$D$358,2,FALSE)</f>
        <v>0</v>
      </c>
      <c r="P894" s="42">
        <f>VLOOKUP(P883,[1]Sheet14!$C$2:$D$358,2,FALSE)</f>
        <v>0</v>
      </c>
      <c r="Q894" s="1"/>
      <c r="R894" s="17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8"/>
      <c r="C895" s="32"/>
      <c r="D895" s="32"/>
      <c r="E895" s="1"/>
      <c r="F895" s="17"/>
      <c r="G895" s="1"/>
      <c r="H895" s="18"/>
      <c r="I895" s="32"/>
      <c r="J895" s="32"/>
      <c r="K895" s="1"/>
      <c r="L895" s="17"/>
      <c r="M895" s="1"/>
      <c r="N895" s="18"/>
      <c r="O895" s="32"/>
      <c r="P895" s="32"/>
      <c r="Q895" s="1"/>
      <c r="R895" s="17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43" t="s">
        <v>13</v>
      </c>
      <c r="C896" s="1"/>
      <c r="D896" s="3" t="s">
        <v>14</v>
      </c>
      <c r="E896" s="3"/>
      <c r="F896" s="11" t="s">
        <v>14</v>
      </c>
      <c r="G896" s="1"/>
      <c r="H896" s="43" t="s">
        <v>13</v>
      </c>
      <c r="I896" s="1"/>
      <c r="J896" s="3" t="s">
        <v>14</v>
      </c>
      <c r="K896" s="3"/>
      <c r="L896" s="11" t="s">
        <v>14</v>
      </c>
      <c r="M896" s="1"/>
      <c r="N896" s="43" t="s">
        <v>13</v>
      </c>
      <c r="O896" s="1"/>
      <c r="P896" s="3" t="s">
        <v>14</v>
      </c>
      <c r="Q896" s="3"/>
      <c r="R896" s="11" t="s">
        <v>14</v>
      </c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44"/>
      <c r="C897" s="31">
        <f>C883</f>
        <v>0</v>
      </c>
      <c r="D897" s="3"/>
      <c r="E897" s="31">
        <f>D883</f>
        <v>0</v>
      </c>
      <c r="F897" s="11"/>
      <c r="G897" s="1"/>
      <c r="H897" s="44"/>
      <c r="I897" s="31" t="str">
        <f>I883</f>
        <v>North Carolina A&amp;T</v>
      </c>
      <c r="J897" s="64" t="s">
        <v>28</v>
      </c>
      <c r="K897" s="31" t="str">
        <f>J883</f>
        <v>Villanova</v>
      </c>
      <c r="L897" s="11">
        <v>-24</v>
      </c>
      <c r="M897" s="1"/>
      <c r="N897" s="44"/>
      <c r="O897" s="31" t="str">
        <f>O883</f>
        <v>North Carolina A&amp;T</v>
      </c>
      <c r="P897" s="64" t="s">
        <v>28</v>
      </c>
      <c r="Q897" s="31" t="str">
        <f>P883</f>
        <v>Villanova</v>
      </c>
      <c r="R897" s="11">
        <v>-24</v>
      </c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45" t="s">
        <v>15</v>
      </c>
      <c r="C898" s="46" t="e">
        <f>IF(D897&gt;0,C893+D897,C893)</f>
        <v>#N/A</v>
      </c>
      <c r="D898" s="1"/>
      <c r="E898" s="46" t="e">
        <f>IF(F897&gt;0,D893+F897,D893)</f>
        <v>#N/A</v>
      </c>
      <c r="F898" s="17"/>
      <c r="G898" s="1"/>
      <c r="H898" s="45" t="s">
        <v>15</v>
      </c>
      <c r="I898" s="46">
        <f>IF(J897&gt;0,I893+J897,I893)</f>
        <v>79.345537352024792</v>
      </c>
      <c r="J898" s="1"/>
      <c r="K898" s="46">
        <f>IF(L897&gt;0,J893+L897,J893)</f>
        <v>70.844609164882755</v>
      </c>
      <c r="L898" s="17"/>
      <c r="M898" s="1"/>
      <c r="N898" s="45" t="s">
        <v>15</v>
      </c>
      <c r="O898" s="46">
        <f>IF(P897&gt;0,O893+P897,O893)</f>
        <v>79.345537352024792</v>
      </c>
      <c r="P898" s="1"/>
      <c r="Q898" s="46">
        <f>IF(R897&gt;0,P893+R897,P893)</f>
        <v>70.844609164882755</v>
      </c>
      <c r="R898" s="17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44"/>
      <c r="C899" s="37"/>
      <c r="D899" s="3" t="s">
        <v>16</v>
      </c>
      <c r="E899" s="37"/>
      <c r="F899" s="11" t="s">
        <v>16</v>
      </c>
      <c r="G899" s="1"/>
      <c r="H899" s="44"/>
      <c r="I899" s="37"/>
      <c r="J899" s="3" t="s">
        <v>16</v>
      </c>
      <c r="K899" s="37"/>
      <c r="L899" s="11" t="s">
        <v>16</v>
      </c>
      <c r="M899" s="1"/>
      <c r="N899" s="44"/>
      <c r="O899" s="37"/>
      <c r="P899" s="3" t="s">
        <v>16</v>
      </c>
      <c r="Q899" s="37"/>
      <c r="R899" s="11" t="s">
        <v>16</v>
      </c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8" t="s">
        <v>17</v>
      </c>
      <c r="C900" s="37" t="e">
        <f>((C898^7.45)/((C898^7.45)+(E898^7.45)))</f>
        <v>#N/A</v>
      </c>
      <c r="D900" s="32" t="e">
        <f>-(C893-D893)</f>
        <v>#N/A</v>
      </c>
      <c r="E900" s="37" t="e">
        <f>((E898^7.45)/((E898^7.45)+(C898^7.45)))</f>
        <v>#N/A</v>
      </c>
      <c r="F900" s="47" t="e">
        <f>-(D893-C893)</f>
        <v>#N/A</v>
      </c>
      <c r="G900" s="1"/>
      <c r="H900" s="18" t="s">
        <v>17</v>
      </c>
      <c r="I900" s="37">
        <f>((I898^7.45)/((I898^7.45)+(K898^7.45)))</f>
        <v>0.69936141161642629</v>
      </c>
      <c r="J900" s="32">
        <f>-(I893-J893)</f>
        <v>15.49907181285797</v>
      </c>
      <c r="K900" s="37">
        <f>((K898^7.45)/((K898^7.45)+(I898^7.45)))</f>
        <v>0.30063858838357371</v>
      </c>
      <c r="L900" s="47">
        <f>-(J893-I893)</f>
        <v>-15.49907181285797</v>
      </c>
      <c r="M900" s="1"/>
      <c r="N900" s="18" t="s">
        <v>17</v>
      </c>
      <c r="O900" s="37">
        <f>((O898^7.45)/((O898^7.45)+(Q898^7.45)))</f>
        <v>0.69936141161642629</v>
      </c>
      <c r="P900" s="32">
        <f>-(O893-P893)</f>
        <v>15.49907181285797</v>
      </c>
      <c r="Q900" s="37">
        <f>((Q898^7.45)/((Q898^7.45)+(O898^7.45)))</f>
        <v>0.30063858838357371</v>
      </c>
      <c r="R900" s="47">
        <f>-(P893-O893)</f>
        <v>-15.49907181285797</v>
      </c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8"/>
      <c r="C901" s="37"/>
      <c r="D901" s="1"/>
      <c r="E901" s="37"/>
      <c r="F901" s="17"/>
      <c r="G901" s="1"/>
      <c r="H901" s="18"/>
      <c r="I901" s="37"/>
      <c r="J901" s="1"/>
      <c r="K901" s="37"/>
      <c r="L901" s="17"/>
      <c r="M901" s="1"/>
      <c r="N901" s="18"/>
      <c r="O901" s="37"/>
      <c r="P901" s="1"/>
      <c r="Q901" s="37"/>
      <c r="R901" s="17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8" t="s">
        <v>18</v>
      </c>
      <c r="C902" s="37">
        <f>110/(110+100)</f>
        <v>0.52380952380952384</v>
      </c>
      <c r="D902" s="1"/>
      <c r="E902" s="37">
        <f>110/(110+100)</f>
        <v>0.52380952380952384</v>
      </c>
      <c r="F902" s="17"/>
      <c r="G902" s="1"/>
      <c r="H902" s="18" t="s">
        <v>18</v>
      </c>
      <c r="I902" s="37">
        <f>110/(110+100)</f>
        <v>0.52380952380952384</v>
      </c>
      <c r="J902" s="1"/>
      <c r="K902" s="37">
        <f>110/(110+100)</f>
        <v>0.52380952380952384</v>
      </c>
      <c r="L902" s="17"/>
      <c r="M902" s="1"/>
      <c r="N902" s="18" t="s">
        <v>18</v>
      </c>
      <c r="O902" s="37">
        <f>110/(110+100)</f>
        <v>0.52380952380952384</v>
      </c>
      <c r="P902" s="1"/>
      <c r="Q902" s="37">
        <f>110/(110+100)</f>
        <v>0.52380952380952384</v>
      </c>
      <c r="R902" s="17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8"/>
      <c r="C903" s="37"/>
      <c r="D903" s="1"/>
      <c r="E903" s="37"/>
      <c r="F903" s="17"/>
      <c r="G903" s="1"/>
      <c r="H903" s="18"/>
      <c r="I903" s="37"/>
      <c r="J903" s="1"/>
      <c r="K903" s="37"/>
      <c r="L903" s="17"/>
      <c r="M903" s="1"/>
      <c r="N903" s="18"/>
      <c r="O903" s="37"/>
      <c r="P903" s="1"/>
      <c r="Q903" s="37"/>
      <c r="R903" s="17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45" t="s">
        <v>19</v>
      </c>
      <c r="C904" s="48" t="e">
        <f>C900-C902</f>
        <v>#N/A</v>
      </c>
      <c r="D904" s="1"/>
      <c r="E904" s="48" t="e">
        <f>E900-E902</f>
        <v>#N/A</v>
      </c>
      <c r="F904" s="17"/>
      <c r="G904" s="1"/>
      <c r="H904" s="45" t="s">
        <v>19</v>
      </c>
      <c r="I904" s="48">
        <f>I900-I902</f>
        <v>0.17555188780690245</v>
      </c>
      <c r="J904" s="1"/>
      <c r="K904" s="48">
        <f>K900-K902</f>
        <v>-0.22317093542595012</v>
      </c>
      <c r="L904" s="17"/>
      <c r="M904" s="1"/>
      <c r="N904" s="45" t="s">
        <v>19</v>
      </c>
      <c r="O904" s="48">
        <f>O900-O902</f>
        <v>0.17555188780690245</v>
      </c>
      <c r="P904" s="1"/>
      <c r="Q904" s="48">
        <f>Q900-Q902</f>
        <v>-0.22317093542595012</v>
      </c>
      <c r="R904" s="17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44"/>
      <c r="C905" s="37"/>
      <c r="D905" s="1"/>
      <c r="E905" s="37"/>
      <c r="F905" s="17"/>
      <c r="G905" s="1"/>
      <c r="H905" s="44"/>
      <c r="I905" s="37"/>
      <c r="J905" s="1"/>
      <c r="K905" s="37"/>
      <c r="L905" s="17"/>
      <c r="M905" s="1"/>
      <c r="N905" s="44"/>
      <c r="O905" s="37"/>
      <c r="P905" s="1"/>
      <c r="Q905" s="37"/>
      <c r="R905" s="17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45" t="s">
        <v>20</v>
      </c>
      <c r="C906" s="49" t="e">
        <f>VLOOKUP(C883,'[2]Kelly Sunday'!$C$2:$L$106,9,FALSE)</f>
        <v>#N/A</v>
      </c>
      <c r="D906" s="1"/>
      <c r="E906" s="49" t="e">
        <f>VLOOKUP(D883,'[2]Kelly Sunday'!$E$2:$L$106,8,FALSE)</f>
        <v>#N/A</v>
      </c>
      <c r="F906" s="17"/>
      <c r="G906" s="1"/>
      <c r="H906" s="45" t="s">
        <v>20</v>
      </c>
      <c r="I906" s="49">
        <f>VLOOKUP(I883,'[2]Kelly Sunday'!$C$2:$L$106,9,FALSE)</f>
        <v>-3.11077897412226</v>
      </c>
      <c r="J906" s="1"/>
      <c r="K906" s="49">
        <f>VLOOKUP(J883,'[2]Kelly Sunday'!$E$2:$L$106,8,FALSE)</f>
        <v>-10.475189832122814</v>
      </c>
      <c r="L906" s="17"/>
      <c r="M906" s="1"/>
      <c r="N906" s="45" t="s">
        <v>20</v>
      </c>
      <c r="O906" s="49">
        <f>VLOOKUP(O883,'[2]Kelly Sunday'!$C$2:$L$106,9,FALSE)</f>
        <v>-3.11077897412226</v>
      </c>
      <c r="P906" s="1"/>
      <c r="Q906" s="49">
        <f>VLOOKUP(P883,'[2]Kelly Sunday'!$E$2:$L$106,8,FALSE)</f>
        <v>-10.475189832122814</v>
      </c>
      <c r="R906" s="17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44"/>
      <c r="C907" s="37"/>
      <c r="D907" s="1"/>
      <c r="E907" s="37"/>
      <c r="F907" s="17"/>
      <c r="G907" s="1"/>
      <c r="H907" s="44"/>
      <c r="I907" s="37"/>
      <c r="J907" s="1"/>
      <c r="K907" s="37"/>
      <c r="L907" s="17"/>
      <c r="M907" s="1"/>
      <c r="N907" s="44"/>
      <c r="O907" s="37"/>
      <c r="P907" s="1"/>
      <c r="Q907" s="37"/>
      <c r="R907" s="17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50" t="s">
        <v>21</v>
      </c>
      <c r="C908" s="37"/>
      <c r="D908" s="3" t="s">
        <v>14</v>
      </c>
      <c r="E908" s="37"/>
      <c r="F908" s="17"/>
      <c r="G908" s="1"/>
      <c r="H908" s="50" t="s">
        <v>21</v>
      </c>
      <c r="I908" s="37"/>
      <c r="J908" s="3" t="s">
        <v>14</v>
      </c>
      <c r="K908" s="37"/>
      <c r="L908" s="17"/>
      <c r="M908" s="1"/>
      <c r="N908" s="50" t="s">
        <v>21</v>
      </c>
      <c r="O908" s="37"/>
      <c r="P908" s="3" t="s">
        <v>14</v>
      </c>
      <c r="Q908" s="37"/>
      <c r="R908" s="17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44"/>
      <c r="C909" s="31">
        <f>C883</f>
        <v>0</v>
      </c>
      <c r="D909" s="3">
        <v>140.5</v>
      </c>
      <c r="E909" s="31">
        <f>D883</f>
        <v>0</v>
      </c>
      <c r="F909" s="17" t="s">
        <v>22</v>
      </c>
      <c r="G909" s="1"/>
      <c r="H909" s="44"/>
      <c r="I909" s="31" t="str">
        <f>I883</f>
        <v>North Carolina A&amp;T</v>
      </c>
      <c r="J909" s="3">
        <v>140.5</v>
      </c>
      <c r="K909" s="31" t="str">
        <f>J883</f>
        <v>Villanova</v>
      </c>
      <c r="L909" s="17" t="s">
        <v>22</v>
      </c>
      <c r="M909" s="1"/>
      <c r="N909" s="44"/>
      <c r="O909" s="31" t="str">
        <f>O883</f>
        <v>North Carolina A&amp;T</v>
      </c>
      <c r="P909" s="3">
        <v>140.5</v>
      </c>
      <c r="Q909" s="31" t="str">
        <f>P883</f>
        <v>Villanova</v>
      </c>
      <c r="R909" s="17" t="s">
        <v>22</v>
      </c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45" t="s">
        <v>23</v>
      </c>
      <c r="C910" s="46" t="e">
        <f>C893</f>
        <v>#N/A</v>
      </c>
      <c r="D910" s="1"/>
      <c r="E910" s="46" t="e">
        <f>D893</f>
        <v>#N/A</v>
      </c>
      <c r="F910" s="33" t="e">
        <f>E910+C910</f>
        <v>#N/A</v>
      </c>
      <c r="G910" s="1"/>
      <c r="H910" s="45" t="s">
        <v>23</v>
      </c>
      <c r="I910" s="46">
        <f>I893</f>
        <v>55.345537352024785</v>
      </c>
      <c r="J910" s="1"/>
      <c r="K910" s="46">
        <f>J893</f>
        <v>70.844609164882755</v>
      </c>
      <c r="L910" s="33">
        <f>K910+I910</f>
        <v>126.19014651690753</v>
      </c>
      <c r="M910" s="1"/>
      <c r="N910" s="45" t="s">
        <v>23</v>
      </c>
      <c r="O910" s="46">
        <f>O893</f>
        <v>55.345537352024785</v>
      </c>
      <c r="P910" s="1"/>
      <c r="Q910" s="46">
        <f>P893</f>
        <v>70.844609164882755</v>
      </c>
      <c r="R910" s="33">
        <f>Q910+O910</f>
        <v>126.19014651690753</v>
      </c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44"/>
      <c r="C911" s="46"/>
      <c r="D911" s="1"/>
      <c r="E911" s="46"/>
      <c r="F911" s="33"/>
      <c r="G911" s="1"/>
      <c r="H911" s="44"/>
      <c r="I911" s="46"/>
      <c r="J911" s="1"/>
      <c r="K911" s="46"/>
      <c r="L911" s="33"/>
      <c r="M911" s="1"/>
      <c r="N911" s="44"/>
      <c r="O911" s="46"/>
      <c r="P911" s="1"/>
      <c r="Q911" s="46"/>
      <c r="R911" s="33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44"/>
      <c r="C912" s="51" t="s">
        <v>24</v>
      </c>
      <c r="D912" s="3"/>
      <c r="E912" s="51" t="s">
        <v>25</v>
      </c>
      <c r="F912" s="33"/>
      <c r="G912" s="1"/>
      <c r="H912" s="44"/>
      <c r="I912" s="51" t="s">
        <v>24</v>
      </c>
      <c r="J912" s="3"/>
      <c r="K912" s="51" t="s">
        <v>25</v>
      </c>
      <c r="L912" s="33"/>
      <c r="M912" s="1"/>
      <c r="N912" s="44"/>
      <c r="O912" s="51" t="s">
        <v>24</v>
      </c>
      <c r="P912" s="3"/>
      <c r="Q912" s="51" t="s">
        <v>25</v>
      </c>
      <c r="R912" s="33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45" t="s">
        <v>26</v>
      </c>
      <c r="C913" s="37" t="e">
        <f>(F910^7.45)/((F910^7.45)+(D909^7.45))</f>
        <v>#N/A</v>
      </c>
      <c r="D913" s="1"/>
      <c r="E913" s="52" t="e">
        <f>(D909^7.45)/((D909^7.45)+(F910^7.45))</f>
        <v>#N/A</v>
      </c>
      <c r="F913" s="17"/>
      <c r="G913" s="1"/>
      <c r="H913" s="45" t="s">
        <v>26</v>
      </c>
      <c r="I913" s="37">
        <f>(L910^7.45)/((L910^7.45)+(J909^7.45))</f>
        <v>0.30996963362958807</v>
      </c>
      <c r="J913" s="1"/>
      <c r="K913" s="52">
        <f>(J909^7.45)/((J909^7.45)+(L910^7.45))</f>
        <v>0.69003036637041193</v>
      </c>
      <c r="L913" s="17"/>
      <c r="M913" s="1"/>
      <c r="N913" s="45" t="s">
        <v>26</v>
      </c>
      <c r="O913" s="37">
        <f>(R910^7.45)/((R910^7.45)+(P909^7.45))</f>
        <v>0.30996963362958807</v>
      </c>
      <c r="P913" s="1"/>
      <c r="Q913" s="52">
        <f>(P909^7.45)/((P909^7.45)+(R910^7.45))</f>
        <v>0.69003036637041193</v>
      </c>
      <c r="R913" s="17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44"/>
      <c r="C914" s="37"/>
      <c r="D914" s="37"/>
      <c r="E914" s="37"/>
      <c r="F914" s="17"/>
      <c r="G914" s="1"/>
      <c r="H914" s="44"/>
      <c r="I914" s="37"/>
      <c r="J914" s="37"/>
      <c r="K914" s="37"/>
      <c r="L914" s="17"/>
      <c r="M914" s="1"/>
      <c r="N914" s="44"/>
      <c r="O914" s="37"/>
      <c r="P914" s="37"/>
      <c r="Q914" s="37"/>
      <c r="R914" s="17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8" t="s">
        <v>18</v>
      </c>
      <c r="C915" s="37">
        <f>110/(110+100)</f>
        <v>0.52380952380952384</v>
      </c>
      <c r="D915" s="37"/>
      <c r="E915" s="37">
        <f>110/(110+100)</f>
        <v>0.52380952380952384</v>
      </c>
      <c r="F915" s="17"/>
      <c r="G915" s="1"/>
      <c r="H915" s="18" t="s">
        <v>18</v>
      </c>
      <c r="I915" s="37">
        <f>110/(110+100)</f>
        <v>0.52380952380952384</v>
      </c>
      <c r="J915" s="37"/>
      <c r="K915" s="37">
        <f>110/(110+100)</f>
        <v>0.52380952380952384</v>
      </c>
      <c r="L915" s="17"/>
      <c r="M915" s="1"/>
      <c r="N915" s="18" t="s">
        <v>18</v>
      </c>
      <c r="O915" s="37">
        <f>110/(110+100)</f>
        <v>0.52380952380952384</v>
      </c>
      <c r="P915" s="37"/>
      <c r="Q915" s="37">
        <f>110/(110+100)</f>
        <v>0.52380952380952384</v>
      </c>
      <c r="R915" s="17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44"/>
      <c r="C916" s="37"/>
      <c r="D916" s="37"/>
      <c r="E916" s="37"/>
      <c r="F916" s="17"/>
      <c r="G916" s="1"/>
      <c r="H916" s="44"/>
      <c r="I916" s="37"/>
      <c r="J916" s="37"/>
      <c r="K916" s="37"/>
      <c r="L916" s="17"/>
      <c r="M916" s="1"/>
      <c r="N916" s="44"/>
      <c r="O916" s="37"/>
      <c r="P916" s="37"/>
      <c r="Q916" s="37"/>
      <c r="R916" s="17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45" t="s">
        <v>19</v>
      </c>
      <c r="C917" s="48" t="e">
        <f>C913-C915</f>
        <v>#N/A</v>
      </c>
      <c r="D917" s="1"/>
      <c r="E917" s="48" t="e">
        <f>E913-E915</f>
        <v>#N/A</v>
      </c>
      <c r="F917" s="17"/>
      <c r="G917" s="1"/>
      <c r="H917" s="45" t="s">
        <v>19</v>
      </c>
      <c r="I917" s="48">
        <f>I913-I915</f>
        <v>-0.21383989017993577</v>
      </c>
      <c r="J917" s="1"/>
      <c r="K917" s="48">
        <f>K913-K915</f>
        <v>0.16622084256088809</v>
      </c>
      <c r="L917" s="17"/>
      <c r="M917" s="1"/>
      <c r="N917" s="45" t="s">
        <v>19</v>
      </c>
      <c r="O917" s="48">
        <f>O913-O915</f>
        <v>-0.21383989017993577</v>
      </c>
      <c r="P917" s="1"/>
      <c r="Q917" s="48">
        <f>Q913-Q915</f>
        <v>0.16622084256088809</v>
      </c>
      <c r="R917" s="17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44"/>
      <c r="C918" s="37"/>
      <c r="D918" s="1"/>
      <c r="E918" s="37"/>
      <c r="F918" s="17"/>
      <c r="G918" s="34"/>
      <c r="H918" s="44"/>
      <c r="I918" s="37"/>
      <c r="J918" s="1"/>
      <c r="K918" s="37"/>
      <c r="L918" s="17"/>
      <c r="M918" s="1"/>
      <c r="N918" s="44"/>
      <c r="O918" s="37"/>
      <c r="P918" s="1"/>
      <c r="Q918" s="37"/>
      <c r="R918" s="17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45" t="s">
        <v>20</v>
      </c>
      <c r="C919" s="49" t="e">
        <f>VLOOKUP(C883,'[2]Kelly Sunday O-U'!$C$2:$L$106,9,FALSE)</f>
        <v>#N/A</v>
      </c>
      <c r="D919" s="1"/>
      <c r="E919" s="49" t="e">
        <f>VLOOKUP(C883,'[2]Kelly Sunday O-U'!$C$2:$L$106,10,FALSE)</f>
        <v>#N/A</v>
      </c>
      <c r="F919" s="17"/>
      <c r="G919" s="1"/>
      <c r="H919" s="45" t="s">
        <v>20</v>
      </c>
      <c r="I919" s="49">
        <f>VLOOKUP(I883,'[2]Kelly Sunday O-U'!$C$2:$L$106,9,FALSE)</f>
        <v>-29.917593751466342</v>
      </c>
      <c r="J919" s="1"/>
      <c r="K919" s="49">
        <f>VLOOKUP(I883,'[2]Kelly Sunday O-U'!$C$2:$L$106,10,FALSE)</f>
        <v>22.500011333883918</v>
      </c>
      <c r="L919" s="17"/>
      <c r="M919" s="1"/>
      <c r="N919" s="45" t="s">
        <v>20</v>
      </c>
      <c r="O919" s="49">
        <f>VLOOKUP(O883,'[2]Kelly Sunday O-U'!$C$2:$L$106,9,FALSE)</f>
        <v>-29.917593751466342</v>
      </c>
      <c r="P919" s="1"/>
      <c r="Q919" s="49">
        <f>VLOOKUP(O883,'[2]Kelly Sunday O-U'!$C$2:$L$106,10,FALSE)</f>
        <v>22.500011333883918</v>
      </c>
      <c r="R919" s="17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55"/>
      <c r="C920" s="56"/>
      <c r="D920" s="57"/>
      <c r="E920" s="56"/>
      <c r="F920" s="58"/>
      <c r="G920" s="1"/>
      <c r="H920" s="55"/>
      <c r="I920" s="56"/>
      <c r="J920" s="57"/>
      <c r="K920" s="56"/>
      <c r="L920" s="58"/>
      <c r="M920" s="1"/>
      <c r="N920" s="55"/>
      <c r="O920" s="56"/>
      <c r="P920" s="57"/>
      <c r="Q920" s="56"/>
      <c r="R920" s="58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32"/>
      <c r="D921" s="32"/>
      <c r="E921" s="1"/>
      <c r="F921" s="3"/>
      <c r="G921" s="1"/>
      <c r="H921" s="1"/>
      <c r="I921" s="32"/>
      <c r="J921" s="32"/>
      <c r="K921" s="1"/>
      <c r="L921" s="3"/>
      <c r="M921" s="1"/>
      <c r="N921" s="1"/>
      <c r="O921" s="32"/>
      <c r="P921" s="32"/>
      <c r="Q921" s="1"/>
      <c r="R921" s="3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28"/>
      <c r="C922" s="30"/>
      <c r="D922" s="30"/>
      <c r="E922" s="30"/>
      <c r="F922" s="29"/>
      <c r="G922" s="1"/>
      <c r="H922" s="28"/>
      <c r="I922" s="30"/>
      <c r="J922" s="30"/>
      <c r="K922" s="30"/>
      <c r="L922" s="29"/>
      <c r="M922" s="1"/>
      <c r="N922" s="28"/>
      <c r="O922" s="30"/>
      <c r="P922" s="30"/>
      <c r="Q922" s="30"/>
      <c r="R922" s="29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8"/>
      <c r="C923" s="31" t="s">
        <v>5</v>
      </c>
      <c r="D923" s="31" t="s">
        <v>29</v>
      </c>
      <c r="E923" s="1"/>
      <c r="F923" s="17"/>
      <c r="G923" s="1"/>
      <c r="H923" s="18"/>
      <c r="I923" s="31" t="s">
        <v>5</v>
      </c>
      <c r="J923" s="31" t="s">
        <v>29</v>
      </c>
      <c r="K923" s="1"/>
      <c r="L923" s="17"/>
      <c r="M923" s="1"/>
      <c r="N923" s="18"/>
      <c r="O923" s="31" t="s">
        <v>5</v>
      </c>
      <c r="P923" s="31" t="s">
        <v>29</v>
      </c>
      <c r="Q923" s="1"/>
      <c r="R923" s="17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8" t="s">
        <v>6</v>
      </c>
      <c r="C924" s="32">
        <f>VLOOKUP(C923,[2]Stats!$B$2:$H$364,5,FALSE)-(VLOOKUP(C923,[2]Stats!$B$2:$I$364,8,FALSE)/2)</f>
        <v>96.888500000000008</v>
      </c>
      <c r="D924" s="32">
        <f>VLOOKUP(D923,[2]Stats!$B$2:$H$364,5,FALSE)-(VLOOKUP(D923,[2]Stats!$B$2:$I$364,8,FALSE)/2)</f>
        <v>105.9285</v>
      </c>
      <c r="E924" s="1"/>
      <c r="F924" s="33"/>
      <c r="G924" s="1"/>
      <c r="H924" s="18" t="s">
        <v>6</v>
      </c>
      <c r="I924" s="32">
        <f>VLOOKUP(I923,[2]Stats!$B$2:$H$364,5,FALSE)-(VLOOKUP(I923,[2]Stats!$B$2:$I$364,8,FALSE)/2)</f>
        <v>96.888500000000008</v>
      </c>
      <c r="J924" s="32">
        <f>VLOOKUP(J923,[2]Stats!$B$2:$H$364,5,FALSE)-(VLOOKUP(J923,[2]Stats!$B$2:$I$364,8,FALSE)/2)</f>
        <v>105.9285</v>
      </c>
      <c r="K924" s="1"/>
      <c r="L924" s="33"/>
      <c r="M924" s="1"/>
      <c r="N924" s="18" t="s">
        <v>6</v>
      </c>
      <c r="O924" s="32">
        <f>VLOOKUP(O923,[2]Stats!$B$2:$H$364,5,FALSE)-(VLOOKUP(O923,[2]Stats!$B$2:$I$364,8,FALSE)/2)</f>
        <v>96.888500000000008</v>
      </c>
      <c r="P924" s="32">
        <f>VLOOKUP(P923,[2]Stats!$B$2:$H$364,5,FALSE)-(VLOOKUP(P923,[2]Stats!$B$2:$I$364,8,FALSE)/2)</f>
        <v>105.9285</v>
      </c>
      <c r="Q924" s="1"/>
      <c r="R924" s="33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8" t="s">
        <v>7</v>
      </c>
      <c r="C925" s="32">
        <f>VLOOKUP(C923,[2]Stats!$B$2:$H$364,6,FALSE)-(VLOOKUP(C923,[2]Stats!$B$2:$I$364,8,FALSE)/2)</f>
        <v>107.88850000000001</v>
      </c>
      <c r="D925" s="32">
        <f>VLOOKUP(D923,[2]Stats!$B$2:$H$364,6,FALSE)-(VLOOKUP(D923,[2]Stats!$B$2:$I$364,8,FALSE)/2)</f>
        <v>102.9285</v>
      </c>
      <c r="E925" s="1"/>
      <c r="F925" s="35"/>
      <c r="G925" s="1"/>
      <c r="H925" s="18" t="s">
        <v>7</v>
      </c>
      <c r="I925" s="32">
        <f>VLOOKUP(I923,[2]Stats!$B$2:$H$364,6,FALSE)-(VLOOKUP(I923,[2]Stats!$B$2:$I$364,8,FALSE)/2)</f>
        <v>107.88850000000001</v>
      </c>
      <c r="J925" s="32">
        <f>VLOOKUP(J923,[2]Stats!$B$2:$H$364,6,FALSE)-(VLOOKUP(J923,[2]Stats!$B$2:$I$364,8,FALSE)/2)</f>
        <v>102.9285</v>
      </c>
      <c r="K925" s="1"/>
      <c r="L925" s="35"/>
      <c r="M925" s="1"/>
      <c r="N925" s="18" t="s">
        <v>7</v>
      </c>
      <c r="O925" s="32">
        <f>VLOOKUP(O923,[2]Stats!$B$2:$H$364,6,FALSE)-(VLOOKUP(O923,[2]Stats!$B$2:$I$364,8,FALSE)/2)</f>
        <v>107.88850000000001</v>
      </c>
      <c r="P925" s="32">
        <f>VLOOKUP(P923,[2]Stats!$B$2:$H$364,6,FALSE)-(VLOOKUP(P923,[2]Stats!$B$2:$I$364,8,FALSE)/2)</f>
        <v>102.9285</v>
      </c>
      <c r="Q925" s="1"/>
      <c r="R925" s="35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8"/>
      <c r="C926" s="3"/>
      <c r="D926" s="3"/>
      <c r="E926" s="1"/>
      <c r="F926" s="11"/>
      <c r="G926" s="1"/>
      <c r="H926" s="18"/>
      <c r="I926" s="3"/>
      <c r="J926" s="3"/>
      <c r="K926" s="1"/>
      <c r="L926" s="11"/>
      <c r="M926" s="1"/>
      <c r="N926" s="18"/>
      <c r="O926" s="3"/>
      <c r="P926" s="3"/>
      <c r="Q926" s="1"/>
      <c r="R926" s="1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8" t="s">
        <v>8</v>
      </c>
      <c r="C927" s="32">
        <f>(C924*D925)/[2]Stats!$F$361</f>
        <v>96.775445098132479</v>
      </c>
      <c r="D927" s="32">
        <f>(D924*C925)/[2]Stats!$F$361</f>
        <v>110.90350680348696</v>
      </c>
      <c r="E927" s="1"/>
      <c r="F927" s="11"/>
      <c r="G927" s="1"/>
      <c r="H927" s="18" t="s">
        <v>8</v>
      </c>
      <c r="I927" s="32">
        <f>(I924*J925)/[2]Stats!$F$361</f>
        <v>96.775445098132479</v>
      </c>
      <c r="J927" s="32">
        <f>(J924*I925)/[2]Stats!$F$361</f>
        <v>110.90350680348696</v>
      </c>
      <c r="K927" s="1"/>
      <c r="L927" s="11"/>
      <c r="M927" s="1"/>
      <c r="N927" s="18" t="s">
        <v>8</v>
      </c>
      <c r="O927" s="32">
        <f>(O924*P925)/[2]Stats!$F$361</f>
        <v>96.775445098132479</v>
      </c>
      <c r="P927" s="32">
        <f>(P924*O925)/[2]Stats!$F$361</f>
        <v>110.90350680348696</v>
      </c>
      <c r="Q927" s="1"/>
      <c r="R927" s="1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8"/>
      <c r="C928" s="36"/>
      <c r="D928" s="36"/>
      <c r="E928" s="1"/>
      <c r="F928" s="11"/>
      <c r="G928" s="1"/>
      <c r="H928" s="18"/>
      <c r="I928" s="36"/>
      <c r="J928" s="36"/>
      <c r="K928" s="1"/>
      <c r="L928" s="11"/>
      <c r="M928" s="1"/>
      <c r="N928" s="18"/>
      <c r="O928" s="36"/>
      <c r="P928" s="36"/>
      <c r="Q928" s="1"/>
      <c r="R928" s="1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8" t="s">
        <v>9</v>
      </c>
      <c r="C929" s="32">
        <f>VLOOKUP(C923,[2]Stats!$B$2:$H$364,7,FALSE)</f>
        <v>67.400000000000006</v>
      </c>
      <c r="D929" s="32">
        <f>VLOOKUP(D923,[2]Stats!$B$2:$H$364,7,FALSE)</f>
        <v>71.099999999999994</v>
      </c>
      <c r="E929" s="37"/>
      <c r="F929" s="38"/>
      <c r="G929" s="1"/>
      <c r="H929" s="18" t="s">
        <v>9</v>
      </c>
      <c r="I929" s="32">
        <f>VLOOKUP(I923,[2]Stats!$B$2:$H$364,7,FALSE)</f>
        <v>67.400000000000006</v>
      </c>
      <c r="J929" s="32">
        <f>VLOOKUP(J923,[2]Stats!$B$2:$H$364,7,FALSE)</f>
        <v>71.099999999999994</v>
      </c>
      <c r="K929" s="37"/>
      <c r="L929" s="38"/>
      <c r="M929" s="1"/>
      <c r="N929" s="18" t="s">
        <v>9</v>
      </c>
      <c r="O929" s="32">
        <f>VLOOKUP(O923,[2]Stats!$B$2:$H$364,7,FALSE)</f>
        <v>67.400000000000006</v>
      </c>
      <c r="P929" s="32">
        <f>VLOOKUP(P923,[2]Stats!$B$2:$H$364,7,FALSE)</f>
        <v>71.099999999999994</v>
      </c>
      <c r="Q929" s="37"/>
      <c r="R929" s="38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8" t="s">
        <v>10</v>
      </c>
      <c r="C930" s="39" t="e">
        <f>C929/[2]Stats!$H$364</f>
        <v>#DIV/0!</v>
      </c>
      <c r="D930" s="39" t="e">
        <f>D929/[2]Stats!$H$364</f>
        <v>#DIV/0!</v>
      </c>
      <c r="E930" s="37"/>
      <c r="F930" s="38"/>
      <c r="G930" s="1"/>
      <c r="H930" s="18" t="s">
        <v>10</v>
      </c>
      <c r="I930" s="39" t="e">
        <f>I929/[2]Stats!$H$364</f>
        <v>#DIV/0!</v>
      </c>
      <c r="J930" s="39" t="e">
        <f>J929/[2]Stats!$H$364</f>
        <v>#DIV/0!</v>
      </c>
      <c r="K930" s="37"/>
      <c r="L930" s="38"/>
      <c r="M930" s="1"/>
      <c r="N930" s="18" t="s">
        <v>10</v>
      </c>
      <c r="O930" s="39" t="e">
        <f>O929/[2]Stats!$H$364</f>
        <v>#DIV/0!</v>
      </c>
      <c r="P930" s="39" t="e">
        <f>P929/[2]Stats!$H$364</f>
        <v>#DIV/0!</v>
      </c>
      <c r="Q930" s="37"/>
      <c r="R930" s="38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8" t="s">
        <v>11</v>
      </c>
      <c r="C931" s="79" t="e">
        <f>(((C930*D930)*[2]Stats!$H$364))</f>
        <v>#DIV/0!</v>
      </c>
      <c r="D931" s="79"/>
      <c r="E931" s="37"/>
      <c r="F931" s="38"/>
      <c r="G931" s="1"/>
      <c r="H931" s="18" t="s">
        <v>11</v>
      </c>
      <c r="I931" s="79" t="e">
        <f>(((I930*J930)*[2]Stats!$H$364))</f>
        <v>#DIV/0!</v>
      </c>
      <c r="J931" s="79"/>
      <c r="K931" s="37"/>
      <c r="L931" s="38"/>
      <c r="M931" s="1"/>
      <c r="N931" s="18" t="s">
        <v>11</v>
      </c>
      <c r="O931" s="79" t="e">
        <f>(((O930*P930)*[2]Stats!$H$364))</f>
        <v>#DIV/0!</v>
      </c>
      <c r="P931" s="79"/>
      <c r="Q931" s="37"/>
      <c r="R931" s="38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thickBot="1" x14ac:dyDescent="0.25">
      <c r="A932" s="1"/>
      <c r="B932" s="18"/>
      <c r="C932" s="40"/>
      <c r="D932" s="40"/>
      <c r="E932" s="37"/>
      <c r="F932" s="38"/>
      <c r="G932" s="1"/>
      <c r="H932" s="18"/>
      <c r="I932" s="40"/>
      <c r="J932" s="40"/>
      <c r="K932" s="37"/>
      <c r="L932" s="38"/>
      <c r="M932" s="1"/>
      <c r="N932" s="18"/>
      <c r="O932" s="40"/>
      <c r="P932" s="40"/>
      <c r="Q932" s="37"/>
      <c r="R932" s="38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thickBot="1" x14ac:dyDescent="0.25">
      <c r="A933" s="1"/>
      <c r="B933" s="18" t="s">
        <v>12</v>
      </c>
      <c r="C933" s="41" t="e">
        <f>C927*(C931/100)-((VLOOKUP(D923,[2]Stats!$B$2:$K$364,10,FALSE))/2)-(C934/2)+(D934/2)</f>
        <v>#DIV/0!</v>
      </c>
      <c r="D933" s="41" t="e">
        <f>D927*(C931/100)+((VLOOKUP(D923,[2]Stats!$B$2:$K$364,10,FALSE))/2)-(D934/2)+(C934/2)</f>
        <v>#DIV/0!</v>
      </c>
      <c r="E933" s="1"/>
      <c r="F933" s="17"/>
      <c r="G933" s="1"/>
      <c r="H933" s="18" t="s">
        <v>12</v>
      </c>
      <c r="I933" s="41" t="e">
        <f>I927*(I931/100)-((VLOOKUP(J923,[2]Stats!$B$2:$K$364,10,FALSE))/2)-(I934/2)+(J934/2)</f>
        <v>#DIV/0!</v>
      </c>
      <c r="J933" s="41" t="e">
        <f>J927*(I931/100)+((VLOOKUP(J923,[2]Stats!$B$2:$K$364,10,FALSE))/2)-(J934/2)+(I934/2)</f>
        <v>#DIV/0!</v>
      </c>
      <c r="K933" s="1"/>
      <c r="L933" s="17"/>
      <c r="M933" s="1"/>
      <c r="N933" s="18" t="s">
        <v>12</v>
      </c>
      <c r="O933" s="41" t="e">
        <f>O927*(O931/100)-((VLOOKUP(P923,[2]Stats!$B$2:$K$364,10,FALSE))/2)-(O934/2)+(P934/2)</f>
        <v>#DIV/0!</v>
      </c>
      <c r="P933" s="41" t="e">
        <f>P927*(O931/100)+((VLOOKUP(P923,[2]Stats!$B$2:$K$364,10,FALSE))/2)-(P934/2)+(O934/2)</f>
        <v>#DIV/0!</v>
      </c>
      <c r="Q933" s="1"/>
      <c r="R933" s="17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8"/>
      <c r="C934" s="42">
        <f>VLOOKUP(C923,[2]Sheet14!$C$2:$D$364,2,FALSE)</f>
        <v>0</v>
      </c>
      <c r="D934" s="42">
        <f>VLOOKUP(D923,[2]Sheet14!$C$2:$D$364,2,FALSE)</f>
        <v>0</v>
      </c>
      <c r="E934" s="1"/>
      <c r="F934" s="17"/>
      <c r="G934" s="1"/>
      <c r="H934" s="18"/>
      <c r="I934" s="42">
        <f>VLOOKUP(I923,[2]Sheet14!$C$2:$D$364,2,FALSE)</f>
        <v>0</v>
      </c>
      <c r="J934" s="42">
        <f>VLOOKUP(J923,[2]Sheet14!$C$2:$D$364,2,FALSE)</f>
        <v>0</v>
      </c>
      <c r="K934" s="1"/>
      <c r="L934" s="17"/>
      <c r="M934" s="1"/>
      <c r="N934" s="18"/>
      <c r="O934" s="42">
        <f>VLOOKUP(O923,[2]Sheet14!$C$2:$D$364,2,FALSE)</f>
        <v>0</v>
      </c>
      <c r="P934" s="42">
        <f>VLOOKUP(P923,[2]Sheet14!$C$2:$D$364,2,FALSE)</f>
        <v>0</v>
      </c>
      <c r="Q934" s="1"/>
      <c r="R934" s="17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8"/>
      <c r="C935" s="32"/>
      <c r="D935" s="32"/>
      <c r="E935" s="1"/>
      <c r="F935" s="17"/>
      <c r="G935" s="1"/>
      <c r="H935" s="18"/>
      <c r="I935" s="32"/>
      <c r="J935" s="32"/>
      <c r="K935" s="1"/>
      <c r="L935" s="17"/>
      <c r="M935" s="1"/>
      <c r="N935" s="18"/>
      <c r="O935" s="32"/>
      <c r="P935" s="32"/>
      <c r="Q935" s="1"/>
      <c r="R935" s="17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43" t="s">
        <v>13</v>
      </c>
      <c r="C936" s="1"/>
      <c r="D936" s="3" t="s">
        <v>14</v>
      </c>
      <c r="E936" s="3"/>
      <c r="F936" s="11" t="s">
        <v>14</v>
      </c>
      <c r="G936" s="1"/>
      <c r="H936" s="43" t="s">
        <v>13</v>
      </c>
      <c r="I936" s="1"/>
      <c r="J936" s="3" t="s">
        <v>14</v>
      </c>
      <c r="K936" s="3"/>
      <c r="L936" s="11" t="s">
        <v>14</v>
      </c>
      <c r="M936" s="1"/>
      <c r="N936" s="43" t="s">
        <v>13</v>
      </c>
      <c r="O936" s="1"/>
      <c r="P936" s="3" t="s">
        <v>14</v>
      </c>
      <c r="Q936" s="3"/>
      <c r="R936" s="11" t="s">
        <v>14</v>
      </c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44"/>
      <c r="C937" s="31" t="str">
        <f>C923</f>
        <v>North Carolina A&amp;T</v>
      </c>
      <c r="D937" s="64" t="s">
        <v>30</v>
      </c>
      <c r="E937" s="31" t="str">
        <f>D923</f>
        <v>Nebraska</v>
      </c>
      <c r="F937" s="11">
        <v>-15</v>
      </c>
      <c r="G937" s="1"/>
      <c r="H937" s="44"/>
      <c r="I937" s="31" t="str">
        <f>I923</f>
        <v>North Carolina A&amp;T</v>
      </c>
      <c r="J937" s="64" t="s">
        <v>30</v>
      </c>
      <c r="K937" s="31" t="str">
        <f>J923</f>
        <v>Nebraska</v>
      </c>
      <c r="L937" s="11">
        <v>-15</v>
      </c>
      <c r="M937" s="1"/>
      <c r="N937" s="44"/>
      <c r="O937" s="31" t="str">
        <f>O923</f>
        <v>North Carolina A&amp;T</v>
      </c>
      <c r="P937" s="64" t="s">
        <v>30</v>
      </c>
      <c r="Q937" s="31" t="str">
        <f>P923</f>
        <v>Nebraska</v>
      </c>
      <c r="R937" s="11">
        <v>-15</v>
      </c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45" t="s">
        <v>15</v>
      </c>
      <c r="C938" s="46" t="e">
        <f>IF(D937&gt;0,C933+D937,C933)</f>
        <v>#DIV/0!</v>
      </c>
      <c r="D938" s="1"/>
      <c r="E938" s="46" t="e">
        <f>IF(F937&gt;0,D933+F937,D933)</f>
        <v>#DIV/0!</v>
      </c>
      <c r="F938" s="17"/>
      <c r="G938" s="1"/>
      <c r="H938" s="45" t="s">
        <v>15</v>
      </c>
      <c r="I938" s="46" t="e">
        <f>IF(J937&gt;0,I933+J937,I933)</f>
        <v>#DIV/0!</v>
      </c>
      <c r="J938" s="1"/>
      <c r="K938" s="46" t="e">
        <f>IF(L937&gt;0,J933+L937,J933)</f>
        <v>#DIV/0!</v>
      </c>
      <c r="L938" s="17"/>
      <c r="M938" s="1"/>
      <c r="N938" s="45" t="s">
        <v>15</v>
      </c>
      <c r="O938" s="46" t="e">
        <f>IF(P937&gt;0,O933+P937,O933)</f>
        <v>#DIV/0!</v>
      </c>
      <c r="P938" s="1"/>
      <c r="Q938" s="46" t="e">
        <f>IF(R937&gt;0,P933+R937,P933)</f>
        <v>#DIV/0!</v>
      </c>
      <c r="R938" s="17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44"/>
      <c r="C939" s="37"/>
      <c r="D939" s="3" t="s">
        <v>16</v>
      </c>
      <c r="E939" s="37"/>
      <c r="F939" s="11" t="s">
        <v>16</v>
      </c>
      <c r="G939" s="1"/>
      <c r="H939" s="44"/>
      <c r="I939" s="37"/>
      <c r="J939" s="3" t="s">
        <v>16</v>
      </c>
      <c r="K939" s="37"/>
      <c r="L939" s="11" t="s">
        <v>16</v>
      </c>
      <c r="M939" s="1"/>
      <c r="N939" s="44"/>
      <c r="O939" s="37"/>
      <c r="P939" s="3" t="s">
        <v>16</v>
      </c>
      <c r="Q939" s="37"/>
      <c r="R939" s="11" t="s">
        <v>16</v>
      </c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8" t="s">
        <v>17</v>
      </c>
      <c r="C940" s="37" t="e">
        <f>((C938^7.45)/((C938^7.45)+(E938^7.45)))</f>
        <v>#DIV/0!</v>
      </c>
      <c r="D940" s="32" t="e">
        <f>-(C933-D933)</f>
        <v>#DIV/0!</v>
      </c>
      <c r="E940" s="37" t="e">
        <f>((E938^7.45)/((E938^7.45)+(C938^7.45)))</f>
        <v>#DIV/0!</v>
      </c>
      <c r="F940" s="47" t="e">
        <f>-(D933-C933)</f>
        <v>#DIV/0!</v>
      </c>
      <c r="G940" s="1"/>
      <c r="H940" s="18" t="s">
        <v>17</v>
      </c>
      <c r="I940" s="37" t="e">
        <f>((I938^7.45)/((I938^7.45)+(K938^7.45)))</f>
        <v>#DIV/0!</v>
      </c>
      <c r="J940" s="32" t="e">
        <f>-(I933-J933)</f>
        <v>#DIV/0!</v>
      </c>
      <c r="K940" s="37" t="e">
        <f>((K938^7.45)/((K938^7.45)+(I938^7.45)))</f>
        <v>#DIV/0!</v>
      </c>
      <c r="L940" s="47" t="e">
        <f>-(J933-I933)</f>
        <v>#DIV/0!</v>
      </c>
      <c r="M940" s="1"/>
      <c r="N940" s="18" t="s">
        <v>17</v>
      </c>
      <c r="O940" s="37" t="e">
        <f>((O938^7.45)/((O938^7.45)+(Q938^7.45)))</f>
        <v>#DIV/0!</v>
      </c>
      <c r="P940" s="32" t="e">
        <f>-(O933-P933)</f>
        <v>#DIV/0!</v>
      </c>
      <c r="Q940" s="37" t="e">
        <f>((Q938^7.45)/((Q938^7.45)+(O938^7.45)))</f>
        <v>#DIV/0!</v>
      </c>
      <c r="R940" s="47" t="e">
        <f>-(P933-O933)</f>
        <v>#DIV/0!</v>
      </c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8"/>
      <c r="C941" s="37"/>
      <c r="D941" s="1"/>
      <c r="E941" s="37"/>
      <c r="F941" s="17"/>
      <c r="G941" s="1"/>
      <c r="H941" s="18"/>
      <c r="I941" s="37"/>
      <c r="J941" s="1"/>
      <c r="K941" s="37"/>
      <c r="L941" s="17"/>
      <c r="M941" s="1"/>
      <c r="N941" s="18"/>
      <c r="O941" s="37"/>
      <c r="P941" s="1"/>
      <c r="Q941" s="37"/>
      <c r="R941" s="17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8" t="s">
        <v>18</v>
      </c>
      <c r="C942" s="37">
        <f>110/(110+100)</f>
        <v>0.52380952380952384</v>
      </c>
      <c r="D942" s="1"/>
      <c r="E942" s="37">
        <f>110/(110+100)</f>
        <v>0.52380952380952384</v>
      </c>
      <c r="F942" s="17"/>
      <c r="G942" s="1"/>
      <c r="H942" s="18" t="s">
        <v>18</v>
      </c>
      <c r="I942" s="37">
        <f>110/(110+100)</f>
        <v>0.52380952380952384</v>
      </c>
      <c r="J942" s="1"/>
      <c r="K942" s="37">
        <f>110/(110+100)</f>
        <v>0.52380952380952384</v>
      </c>
      <c r="L942" s="17"/>
      <c r="M942" s="1"/>
      <c r="N942" s="18" t="s">
        <v>18</v>
      </c>
      <c r="O942" s="37">
        <f>110/(110+100)</f>
        <v>0.52380952380952384</v>
      </c>
      <c r="P942" s="1"/>
      <c r="Q942" s="37">
        <f>110/(110+100)</f>
        <v>0.52380952380952384</v>
      </c>
      <c r="R942" s="17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8"/>
      <c r="C943" s="37"/>
      <c r="D943" s="1"/>
      <c r="E943" s="37"/>
      <c r="F943" s="17"/>
      <c r="G943" s="1"/>
      <c r="H943" s="18"/>
      <c r="I943" s="37"/>
      <c r="J943" s="1"/>
      <c r="K943" s="37"/>
      <c r="L943" s="17"/>
      <c r="M943" s="1"/>
      <c r="N943" s="18"/>
      <c r="O943" s="37"/>
      <c r="P943" s="1"/>
      <c r="Q943" s="37"/>
      <c r="R943" s="17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45" t="s">
        <v>19</v>
      </c>
      <c r="C944" s="48" t="e">
        <f>C940-C942</f>
        <v>#DIV/0!</v>
      </c>
      <c r="D944" s="1"/>
      <c r="E944" s="48" t="e">
        <f>E940-E942</f>
        <v>#DIV/0!</v>
      </c>
      <c r="F944" s="17"/>
      <c r="G944" s="1"/>
      <c r="H944" s="45" t="s">
        <v>19</v>
      </c>
      <c r="I944" s="48" t="e">
        <f>I940-I942</f>
        <v>#DIV/0!</v>
      </c>
      <c r="J944" s="1"/>
      <c r="K944" s="48" t="e">
        <f>K940-K942</f>
        <v>#DIV/0!</v>
      </c>
      <c r="L944" s="17"/>
      <c r="M944" s="1"/>
      <c r="N944" s="45" t="s">
        <v>19</v>
      </c>
      <c r="O944" s="48" t="e">
        <f>O940-O942</f>
        <v>#DIV/0!</v>
      </c>
      <c r="P944" s="1"/>
      <c r="Q944" s="48" t="e">
        <f>Q940-Q942</f>
        <v>#DIV/0!</v>
      </c>
      <c r="R944" s="17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44"/>
      <c r="C945" s="37"/>
      <c r="D945" s="1"/>
      <c r="E945" s="37"/>
      <c r="F945" s="17"/>
      <c r="G945" s="1"/>
      <c r="H945" s="44"/>
      <c r="I945" s="37"/>
      <c r="J945" s="1"/>
      <c r="K945" s="37"/>
      <c r="L945" s="17"/>
      <c r="M945" s="1"/>
      <c r="N945" s="44"/>
      <c r="O945" s="37"/>
      <c r="P945" s="1"/>
      <c r="Q945" s="37"/>
      <c r="R945" s="17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45" t="s">
        <v>20</v>
      </c>
      <c r="C946" s="49">
        <f>VLOOKUP(C923,'[2]Kelly Sunday'!$C$2:$L$106,9,FALSE)</f>
        <v>-3.11077897412226</v>
      </c>
      <c r="D946" s="1"/>
      <c r="E946" s="49">
        <f>VLOOKUP(D923,'[2]Kelly Sunday'!$E$2:$L$106,8,FALSE)</f>
        <v>-21.004666591223767</v>
      </c>
      <c r="F946" s="17"/>
      <c r="G946" s="1"/>
      <c r="H946" s="45" t="s">
        <v>20</v>
      </c>
      <c r="I946" s="49">
        <f>VLOOKUP(I923,'[2]Kelly Sunday'!$C$2:$L$106,9,FALSE)</f>
        <v>-3.11077897412226</v>
      </c>
      <c r="J946" s="1"/>
      <c r="K946" s="49">
        <f>VLOOKUP(J923,'[2]Kelly Sunday'!$E$2:$L$106,8,FALSE)</f>
        <v>-21.004666591223767</v>
      </c>
      <c r="L946" s="17"/>
      <c r="M946" s="1"/>
      <c r="N946" s="45" t="s">
        <v>20</v>
      </c>
      <c r="O946" s="49">
        <f>VLOOKUP(O923,'[2]Kelly Sunday'!$C$2:$L$106,9,FALSE)</f>
        <v>-3.11077897412226</v>
      </c>
      <c r="P946" s="1"/>
      <c r="Q946" s="49">
        <f>VLOOKUP(P923,'[2]Kelly Sunday'!$E$2:$L$106,8,FALSE)</f>
        <v>-21.004666591223767</v>
      </c>
      <c r="R946" s="17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44"/>
      <c r="C947" s="37"/>
      <c r="D947" s="1"/>
      <c r="E947" s="37"/>
      <c r="F947" s="17"/>
      <c r="G947" s="1"/>
      <c r="H947" s="44"/>
      <c r="I947" s="37"/>
      <c r="J947" s="1"/>
      <c r="K947" s="37"/>
      <c r="L947" s="17"/>
      <c r="M947" s="1"/>
      <c r="N947" s="44"/>
      <c r="O947" s="37"/>
      <c r="P947" s="1"/>
      <c r="Q947" s="37"/>
      <c r="R947" s="17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50" t="s">
        <v>21</v>
      </c>
      <c r="C948" s="37"/>
      <c r="D948" s="3" t="s">
        <v>14</v>
      </c>
      <c r="E948" s="37"/>
      <c r="F948" s="17"/>
      <c r="G948" s="1"/>
      <c r="H948" s="50" t="s">
        <v>21</v>
      </c>
      <c r="I948" s="37"/>
      <c r="J948" s="3" t="s">
        <v>14</v>
      </c>
      <c r="K948" s="37"/>
      <c r="L948" s="17"/>
      <c r="M948" s="1"/>
      <c r="N948" s="50" t="s">
        <v>21</v>
      </c>
      <c r="O948" s="37"/>
      <c r="P948" s="3" t="s">
        <v>14</v>
      </c>
      <c r="Q948" s="37"/>
      <c r="R948" s="17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44"/>
      <c r="C949" s="31" t="str">
        <f>C923</f>
        <v>North Carolina A&amp;T</v>
      </c>
      <c r="D949" s="3">
        <v>144</v>
      </c>
      <c r="E949" s="31" t="str">
        <f>D923</f>
        <v>Nebraska</v>
      </c>
      <c r="F949" s="17" t="s">
        <v>22</v>
      </c>
      <c r="G949" s="1"/>
      <c r="H949" s="44"/>
      <c r="I949" s="31" t="str">
        <f>I923</f>
        <v>North Carolina A&amp;T</v>
      </c>
      <c r="J949" s="3">
        <v>144</v>
      </c>
      <c r="K949" s="31" t="str">
        <f>J923</f>
        <v>Nebraska</v>
      </c>
      <c r="L949" s="17" t="s">
        <v>22</v>
      </c>
      <c r="M949" s="1"/>
      <c r="N949" s="44"/>
      <c r="O949" s="31" t="str">
        <f>O923</f>
        <v>North Carolina A&amp;T</v>
      </c>
      <c r="P949" s="3">
        <v>144</v>
      </c>
      <c r="Q949" s="31" t="str">
        <f>P923</f>
        <v>Nebraska</v>
      </c>
      <c r="R949" s="17" t="s">
        <v>22</v>
      </c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45" t="s">
        <v>23</v>
      </c>
      <c r="C950" s="46" t="e">
        <f>C933</f>
        <v>#DIV/0!</v>
      </c>
      <c r="D950" s="1"/>
      <c r="E950" s="46" t="e">
        <f>D933</f>
        <v>#DIV/0!</v>
      </c>
      <c r="F950" s="33" t="e">
        <f>E950+C950</f>
        <v>#DIV/0!</v>
      </c>
      <c r="G950" s="1"/>
      <c r="H950" s="45" t="s">
        <v>23</v>
      </c>
      <c r="I950" s="46" t="e">
        <f>I933</f>
        <v>#DIV/0!</v>
      </c>
      <c r="J950" s="1"/>
      <c r="K950" s="46" t="e">
        <f>J933</f>
        <v>#DIV/0!</v>
      </c>
      <c r="L950" s="33" t="e">
        <f>K950+I950</f>
        <v>#DIV/0!</v>
      </c>
      <c r="M950" s="1"/>
      <c r="N950" s="45" t="s">
        <v>23</v>
      </c>
      <c r="O950" s="46" t="e">
        <f>O933</f>
        <v>#DIV/0!</v>
      </c>
      <c r="P950" s="1"/>
      <c r="Q950" s="46" t="e">
        <f>P933</f>
        <v>#DIV/0!</v>
      </c>
      <c r="R950" s="33" t="e">
        <f>Q950+O950</f>
        <v>#DIV/0!</v>
      </c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44"/>
      <c r="C951" s="46"/>
      <c r="D951" s="1"/>
      <c r="E951" s="46"/>
      <c r="F951" s="33"/>
      <c r="G951" s="1"/>
      <c r="H951" s="44"/>
      <c r="I951" s="46"/>
      <c r="J951" s="1"/>
      <c r="K951" s="46"/>
      <c r="L951" s="33"/>
      <c r="M951" s="1"/>
      <c r="N951" s="44"/>
      <c r="O951" s="46"/>
      <c r="P951" s="1"/>
      <c r="Q951" s="46"/>
      <c r="R951" s="33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44"/>
      <c r="C952" s="51" t="s">
        <v>24</v>
      </c>
      <c r="D952" s="3"/>
      <c r="E952" s="51" t="s">
        <v>25</v>
      </c>
      <c r="F952" s="33"/>
      <c r="G952" s="1"/>
      <c r="H952" s="44"/>
      <c r="I952" s="51" t="s">
        <v>24</v>
      </c>
      <c r="J952" s="3"/>
      <c r="K952" s="51" t="s">
        <v>25</v>
      </c>
      <c r="L952" s="33"/>
      <c r="M952" s="1"/>
      <c r="N952" s="44"/>
      <c r="O952" s="51" t="s">
        <v>24</v>
      </c>
      <c r="P952" s="3"/>
      <c r="Q952" s="51" t="s">
        <v>25</v>
      </c>
      <c r="R952" s="33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45" t="s">
        <v>26</v>
      </c>
      <c r="C953" s="37" t="e">
        <f>(F950^7.45)/((F950^7.45)+(D949^7.45))</f>
        <v>#DIV/0!</v>
      </c>
      <c r="D953" s="1"/>
      <c r="E953" s="52" t="e">
        <f>(D949^7.45)/((D949^7.45)+(F950^7.45))</f>
        <v>#DIV/0!</v>
      </c>
      <c r="F953" s="17"/>
      <c r="G953" s="34"/>
      <c r="H953" s="45" t="s">
        <v>26</v>
      </c>
      <c r="I953" s="37" t="e">
        <f>(L950^7.45)/((L950^7.45)+(J949^7.45))</f>
        <v>#DIV/0!</v>
      </c>
      <c r="J953" s="1"/>
      <c r="K953" s="52" t="e">
        <f>(J949^7.45)/((J949^7.45)+(L950^7.45))</f>
        <v>#DIV/0!</v>
      </c>
      <c r="L953" s="17"/>
      <c r="M953" s="1"/>
      <c r="N953" s="45" t="s">
        <v>26</v>
      </c>
      <c r="O953" s="37" t="e">
        <f>(R950^7.45)/((R950^7.45)+(P949^7.45))</f>
        <v>#DIV/0!</v>
      </c>
      <c r="P953" s="1"/>
      <c r="Q953" s="52" t="e">
        <f>(P949^7.45)/((P949^7.45)+(R950^7.45))</f>
        <v>#DIV/0!</v>
      </c>
      <c r="R953" s="17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44"/>
      <c r="C954" s="37"/>
      <c r="D954" s="37"/>
      <c r="E954" s="37"/>
      <c r="F954" s="17"/>
      <c r="G954" s="34"/>
      <c r="H954" s="44"/>
      <c r="I954" s="37"/>
      <c r="J954" s="37"/>
      <c r="K954" s="37"/>
      <c r="L954" s="17"/>
      <c r="M954" s="1"/>
      <c r="N954" s="44"/>
      <c r="O954" s="37"/>
      <c r="P954" s="37"/>
      <c r="Q954" s="37"/>
      <c r="R954" s="17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8" t="s">
        <v>18</v>
      </c>
      <c r="C955" s="37">
        <f>110/(110+100)</f>
        <v>0.52380952380952384</v>
      </c>
      <c r="D955" s="37"/>
      <c r="E955" s="37">
        <f>110/(110+100)</f>
        <v>0.52380952380952384</v>
      </c>
      <c r="F955" s="17"/>
      <c r="G955" s="1"/>
      <c r="H955" s="18" t="s">
        <v>18</v>
      </c>
      <c r="I955" s="37">
        <f>110/(110+100)</f>
        <v>0.52380952380952384</v>
      </c>
      <c r="J955" s="37"/>
      <c r="K955" s="37">
        <f>110/(110+100)</f>
        <v>0.52380952380952384</v>
      </c>
      <c r="L955" s="17"/>
      <c r="M955" s="1"/>
      <c r="N955" s="18" t="s">
        <v>18</v>
      </c>
      <c r="O955" s="37">
        <f>110/(110+100)</f>
        <v>0.52380952380952384</v>
      </c>
      <c r="P955" s="37"/>
      <c r="Q955" s="37">
        <f>110/(110+100)</f>
        <v>0.52380952380952384</v>
      </c>
      <c r="R955" s="17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44"/>
      <c r="C956" s="37"/>
      <c r="D956" s="37"/>
      <c r="E956" s="37"/>
      <c r="F956" s="17"/>
      <c r="G956" s="1"/>
      <c r="H956" s="44"/>
      <c r="I956" s="37"/>
      <c r="J956" s="37"/>
      <c r="K956" s="37"/>
      <c r="L956" s="17"/>
      <c r="M956" s="1"/>
      <c r="N956" s="44"/>
      <c r="O956" s="37"/>
      <c r="P956" s="37"/>
      <c r="Q956" s="37"/>
      <c r="R956" s="17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45" t="s">
        <v>19</v>
      </c>
      <c r="C957" s="48" t="e">
        <f>C953-C955</f>
        <v>#DIV/0!</v>
      </c>
      <c r="D957" s="1"/>
      <c r="E957" s="48" t="e">
        <f>E953-E955</f>
        <v>#DIV/0!</v>
      </c>
      <c r="F957" s="17"/>
      <c r="G957" s="1"/>
      <c r="H957" s="45" t="s">
        <v>19</v>
      </c>
      <c r="I957" s="48" t="e">
        <f>I953-I955</f>
        <v>#DIV/0!</v>
      </c>
      <c r="J957" s="1"/>
      <c r="K957" s="48" t="e">
        <f>K953-K955</f>
        <v>#DIV/0!</v>
      </c>
      <c r="L957" s="17"/>
      <c r="M957" s="1"/>
      <c r="N957" s="45" t="s">
        <v>19</v>
      </c>
      <c r="O957" s="48" t="e">
        <f>O953-O955</f>
        <v>#DIV/0!</v>
      </c>
      <c r="P957" s="1"/>
      <c r="Q957" s="48" t="e">
        <f>Q953-Q955</f>
        <v>#DIV/0!</v>
      </c>
      <c r="R957" s="17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44"/>
      <c r="C958" s="37"/>
      <c r="D958" s="1"/>
      <c r="E958" s="37"/>
      <c r="F958" s="17"/>
      <c r="G958" s="1"/>
      <c r="H958" s="44"/>
      <c r="I958" s="37"/>
      <c r="J958" s="1"/>
      <c r="K958" s="37"/>
      <c r="L958" s="17"/>
      <c r="M958" s="1"/>
      <c r="N958" s="44"/>
      <c r="O958" s="37"/>
      <c r="P958" s="1"/>
      <c r="Q958" s="37"/>
      <c r="R958" s="17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45" t="s">
        <v>20</v>
      </c>
      <c r="C959" s="49">
        <f>VLOOKUP(C923,'[2]Kelly Sunday O-U'!$C$2:$L$106,9,FALSE)</f>
        <v>-29.917593751466342</v>
      </c>
      <c r="D959" s="1"/>
      <c r="E959" s="49">
        <f>VLOOKUP(C923,'[2]Kelly Sunday O-U'!$C$2:$L$106,10,FALSE)</f>
        <v>22.500011333883918</v>
      </c>
      <c r="F959" s="17"/>
      <c r="G959" s="1"/>
      <c r="H959" s="45" t="s">
        <v>20</v>
      </c>
      <c r="I959" s="49">
        <f>VLOOKUP(I923,'[2]Kelly Sunday O-U'!$C$2:$L$106,9,FALSE)</f>
        <v>-29.917593751466342</v>
      </c>
      <c r="J959" s="1"/>
      <c r="K959" s="49">
        <f>VLOOKUP(I923,'[2]Kelly Sunday O-U'!$C$2:$L$106,10,FALSE)</f>
        <v>22.500011333883918</v>
      </c>
      <c r="L959" s="17"/>
      <c r="M959" s="1"/>
      <c r="N959" s="45" t="s">
        <v>20</v>
      </c>
      <c r="O959" s="49">
        <f>VLOOKUP(O923,'[2]Kelly Sunday O-U'!$C$2:$L$106,9,FALSE)</f>
        <v>-29.917593751466342</v>
      </c>
      <c r="P959" s="1"/>
      <c r="Q959" s="49">
        <f>VLOOKUP(O923,'[2]Kelly Sunday O-U'!$C$2:$L$106,10,FALSE)</f>
        <v>22.500011333883918</v>
      </c>
      <c r="R959" s="17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55"/>
      <c r="C960" s="56"/>
      <c r="D960" s="57"/>
      <c r="E960" s="56"/>
      <c r="F960" s="58"/>
      <c r="G960" s="1"/>
      <c r="H960" s="55"/>
      <c r="I960" s="56"/>
      <c r="J960" s="57"/>
      <c r="K960" s="56"/>
      <c r="L960" s="58"/>
      <c r="M960" s="1"/>
      <c r="N960" s="55"/>
      <c r="O960" s="56"/>
      <c r="P960" s="57"/>
      <c r="Q960" s="56"/>
      <c r="R960" s="58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40"/>
      <c r="D961" s="40"/>
      <c r="E961" s="37"/>
      <c r="F961" s="61"/>
      <c r="G961" s="1"/>
      <c r="H961" s="1"/>
      <c r="I961" s="40"/>
      <c r="J961" s="40"/>
      <c r="K961" s="37"/>
      <c r="L961" s="61"/>
      <c r="M961" s="1"/>
      <c r="N961" s="1"/>
      <c r="O961" s="40"/>
      <c r="P961" s="40"/>
      <c r="Q961" s="37"/>
      <c r="R961" s="6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28"/>
      <c r="C962" s="30"/>
      <c r="D962" s="30"/>
      <c r="E962" s="30"/>
      <c r="F962" s="29"/>
      <c r="G962" s="1"/>
      <c r="H962" s="28"/>
      <c r="I962" s="30"/>
      <c r="J962" s="30"/>
      <c r="K962" s="30"/>
      <c r="L962" s="29"/>
      <c r="M962" s="1"/>
      <c r="N962" s="28"/>
      <c r="O962" s="30"/>
      <c r="P962" s="30"/>
      <c r="Q962" s="30"/>
      <c r="R962" s="29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8"/>
      <c r="C963" s="31" t="s">
        <v>5</v>
      </c>
      <c r="D963" s="31" t="s">
        <v>4</v>
      </c>
      <c r="E963" s="1"/>
      <c r="F963" s="17"/>
      <c r="G963" s="1"/>
      <c r="H963" s="18"/>
      <c r="I963" s="31" t="s">
        <v>5</v>
      </c>
      <c r="J963" s="31" t="s">
        <v>4</v>
      </c>
      <c r="K963" s="1"/>
      <c r="L963" s="17"/>
      <c r="M963" s="1"/>
      <c r="N963" s="18"/>
      <c r="O963" s="31" t="s">
        <v>5</v>
      </c>
      <c r="P963" s="31" t="s">
        <v>4</v>
      </c>
      <c r="Q963" s="1"/>
      <c r="R963" s="17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8" t="s">
        <v>6</v>
      </c>
      <c r="C964" s="32">
        <f>VLOOKUP(C963,[2]Stats!$B$2:$H$364,5,FALSE)-(VLOOKUP(C963,[2]Stats!$B$2:$I$364,8,FALSE)/2)</f>
        <v>96.888500000000008</v>
      </c>
      <c r="D964" s="32">
        <f>VLOOKUP(D963,[2]Stats!$B$2:$H$364,5,FALSE)-(VLOOKUP(D963,[2]Stats!$B$2:$I$364,8,FALSE)/2)</f>
        <v>110.2405</v>
      </c>
      <c r="E964" s="1"/>
      <c r="F964" s="33"/>
      <c r="G964" s="1"/>
      <c r="H964" s="18" t="s">
        <v>6</v>
      </c>
      <c r="I964" s="32">
        <f>VLOOKUP(I963,[2]Stats!$B$2:$H$364,5,FALSE)-(VLOOKUP(I963,[2]Stats!$B$2:$I$364,8,FALSE)/2)</f>
        <v>96.888500000000008</v>
      </c>
      <c r="J964" s="32">
        <f>VLOOKUP(J963,[2]Stats!$B$2:$H$364,5,FALSE)-(VLOOKUP(J963,[2]Stats!$B$2:$I$364,8,FALSE)/2)</f>
        <v>110.2405</v>
      </c>
      <c r="K964" s="1"/>
      <c r="L964" s="33"/>
      <c r="M964" s="1"/>
      <c r="N964" s="18" t="s">
        <v>6</v>
      </c>
      <c r="O964" s="32">
        <f>VLOOKUP(O963,[2]Stats!$B$2:$H$364,5,FALSE)-(VLOOKUP(O963,[2]Stats!$B$2:$I$364,8,FALSE)/2)</f>
        <v>96.888500000000008</v>
      </c>
      <c r="P964" s="32">
        <f>VLOOKUP(P963,[2]Stats!$B$2:$H$364,5,FALSE)-(VLOOKUP(P963,[2]Stats!$B$2:$I$364,8,FALSE)/2)</f>
        <v>110.2405</v>
      </c>
      <c r="Q964" s="1"/>
      <c r="R964" s="33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8" t="s">
        <v>7</v>
      </c>
      <c r="C965" s="32">
        <f>VLOOKUP(C963,[2]Stats!$B$2:$H$364,6,FALSE)-(VLOOKUP(C963,[2]Stats!$B$2:$I$364,8,FALSE)/2)</f>
        <v>107.88850000000001</v>
      </c>
      <c r="D965" s="32">
        <f>VLOOKUP(D963,[2]Stats!$B$2:$H$364,6,FALSE)-(VLOOKUP(D963,[2]Stats!$B$2:$I$364,8,FALSE)/2)</f>
        <v>94.740499999999997</v>
      </c>
      <c r="E965" s="1"/>
      <c r="F965" s="35"/>
      <c r="G965" s="1"/>
      <c r="H965" s="18" t="s">
        <v>7</v>
      </c>
      <c r="I965" s="32">
        <f>VLOOKUP(I963,[2]Stats!$B$2:$H$364,6,FALSE)-(VLOOKUP(I963,[2]Stats!$B$2:$I$364,8,FALSE)/2)</f>
        <v>107.88850000000001</v>
      </c>
      <c r="J965" s="32">
        <f>VLOOKUP(J963,[2]Stats!$B$2:$H$364,6,FALSE)-(VLOOKUP(J963,[2]Stats!$B$2:$I$364,8,FALSE)/2)</f>
        <v>94.740499999999997</v>
      </c>
      <c r="K965" s="1"/>
      <c r="L965" s="35"/>
      <c r="M965" s="1"/>
      <c r="N965" s="18" t="s">
        <v>7</v>
      </c>
      <c r="O965" s="32">
        <f>VLOOKUP(O963,[2]Stats!$B$2:$H$364,6,FALSE)-(VLOOKUP(O963,[2]Stats!$B$2:$I$364,8,FALSE)/2)</f>
        <v>107.88850000000001</v>
      </c>
      <c r="P965" s="32">
        <f>VLOOKUP(P963,[2]Stats!$B$2:$H$364,6,FALSE)-(VLOOKUP(P963,[2]Stats!$B$2:$I$364,8,FALSE)/2)</f>
        <v>94.740499999999997</v>
      </c>
      <c r="Q965" s="1"/>
      <c r="R965" s="35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8"/>
      <c r="C966" s="3"/>
      <c r="D966" s="3"/>
      <c r="E966" s="1"/>
      <c r="F966" s="11"/>
      <c r="G966" s="1"/>
      <c r="H966" s="18"/>
      <c r="I966" s="3"/>
      <c r="J966" s="3"/>
      <c r="K966" s="1"/>
      <c r="L966" s="11"/>
      <c r="M966" s="1"/>
      <c r="N966" s="18"/>
      <c r="O966" s="3"/>
      <c r="P966" s="3"/>
      <c r="Q966" s="1"/>
      <c r="R966" s="1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8" t="s">
        <v>8</v>
      </c>
      <c r="C967" s="32">
        <f>(C964*D965)/[2]Stats!$F$361</f>
        <v>89.076922876750558</v>
      </c>
      <c r="D967" s="32">
        <f>(D964*C965)/[2]Stats!$F$361</f>
        <v>115.41802292838854</v>
      </c>
      <c r="E967" s="1"/>
      <c r="F967" s="11"/>
      <c r="G967" s="1"/>
      <c r="H967" s="18" t="s">
        <v>8</v>
      </c>
      <c r="I967" s="32">
        <f>(I964*J965)/[2]Stats!$F$361</f>
        <v>89.076922876750558</v>
      </c>
      <c r="J967" s="32">
        <f>(J964*I965)/[2]Stats!$F$361</f>
        <v>115.41802292838854</v>
      </c>
      <c r="K967" s="1"/>
      <c r="L967" s="11"/>
      <c r="M967" s="1"/>
      <c r="N967" s="18" t="s">
        <v>8</v>
      </c>
      <c r="O967" s="32">
        <f>(O964*P965)/[2]Stats!$F$361</f>
        <v>89.076922876750558</v>
      </c>
      <c r="P967" s="32">
        <f>(P964*O965)/[2]Stats!$F$361</f>
        <v>115.41802292838854</v>
      </c>
      <c r="Q967" s="1"/>
      <c r="R967" s="1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8"/>
      <c r="C968" s="36"/>
      <c r="D968" s="36"/>
      <c r="E968" s="1"/>
      <c r="F968" s="11"/>
      <c r="G968" s="1"/>
      <c r="H968" s="18"/>
      <c r="I968" s="36"/>
      <c r="J968" s="36"/>
      <c r="K968" s="1"/>
      <c r="L968" s="11"/>
      <c r="M968" s="1"/>
      <c r="N968" s="18"/>
      <c r="O968" s="36"/>
      <c r="P968" s="36"/>
      <c r="Q968" s="1"/>
      <c r="R968" s="1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8" t="s">
        <v>9</v>
      </c>
      <c r="C969" s="32">
        <f>VLOOKUP(C963,[2]Stats!$B$2:$H$364,7,FALSE)</f>
        <v>67.400000000000006</v>
      </c>
      <c r="D969" s="32">
        <f>VLOOKUP(D963,[2]Stats!$B$2:$H$364,7,FALSE)</f>
        <v>66.5</v>
      </c>
      <c r="E969" s="37"/>
      <c r="F969" s="38"/>
      <c r="G969" s="1"/>
      <c r="H969" s="18" t="s">
        <v>9</v>
      </c>
      <c r="I969" s="32">
        <f>VLOOKUP(I963,[2]Stats!$B$2:$H$364,7,FALSE)</f>
        <v>67.400000000000006</v>
      </c>
      <c r="J969" s="32">
        <f>VLOOKUP(J963,[2]Stats!$B$2:$H$364,7,FALSE)</f>
        <v>66.5</v>
      </c>
      <c r="K969" s="37"/>
      <c r="L969" s="38"/>
      <c r="M969" s="1"/>
      <c r="N969" s="18" t="s">
        <v>9</v>
      </c>
      <c r="O969" s="32">
        <f>VLOOKUP(O963,[2]Stats!$B$2:$H$364,7,FALSE)</f>
        <v>67.400000000000006</v>
      </c>
      <c r="P969" s="32">
        <f>VLOOKUP(P963,[2]Stats!$B$2:$H$364,7,FALSE)</f>
        <v>66.5</v>
      </c>
      <c r="Q969" s="37"/>
      <c r="R969" s="38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8" t="s">
        <v>10</v>
      </c>
      <c r="C970" s="39" t="e">
        <f>C969/[2]Stats!$H$364</f>
        <v>#DIV/0!</v>
      </c>
      <c r="D970" s="39" t="e">
        <f>D969/[2]Stats!$H$364</f>
        <v>#DIV/0!</v>
      </c>
      <c r="E970" s="37"/>
      <c r="F970" s="38"/>
      <c r="G970" s="1"/>
      <c r="H970" s="18" t="s">
        <v>10</v>
      </c>
      <c r="I970" s="39" t="e">
        <f>I969/[2]Stats!$H$364</f>
        <v>#DIV/0!</v>
      </c>
      <c r="J970" s="39" t="e">
        <f>J969/[2]Stats!$H$364</f>
        <v>#DIV/0!</v>
      </c>
      <c r="K970" s="37"/>
      <c r="L970" s="38"/>
      <c r="M970" s="1"/>
      <c r="N970" s="18" t="s">
        <v>10</v>
      </c>
      <c r="O970" s="39" t="e">
        <f>O969/[2]Stats!$H$364</f>
        <v>#DIV/0!</v>
      </c>
      <c r="P970" s="39" t="e">
        <f>P969/[2]Stats!$H$364</f>
        <v>#DIV/0!</v>
      </c>
      <c r="Q970" s="37"/>
      <c r="R970" s="38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8" t="s">
        <v>11</v>
      </c>
      <c r="C971" s="79" t="e">
        <f>(((C970*D970)*[2]Stats!$H$364))</f>
        <v>#DIV/0!</v>
      </c>
      <c r="D971" s="79"/>
      <c r="E971" s="37"/>
      <c r="F971" s="38"/>
      <c r="G971" s="1"/>
      <c r="H971" s="18" t="s">
        <v>11</v>
      </c>
      <c r="I971" s="79" t="e">
        <f>(((I970*J970)*[2]Stats!$H$364))</f>
        <v>#DIV/0!</v>
      </c>
      <c r="J971" s="79"/>
      <c r="K971" s="37"/>
      <c r="L971" s="38"/>
      <c r="M971" s="1"/>
      <c r="N971" s="18" t="s">
        <v>11</v>
      </c>
      <c r="O971" s="79" t="e">
        <f>(((O970*P970)*[2]Stats!$H$364))</f>
        <v>#DIV/0!</v>
      </c>
      <c r="P971" s="79"/>
      <c r="Q971" s="37"/>
      <c r="R971" s="38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thickBot="1" x14ac:dyDescent="0.25">
      <c r="A972" s="1"/>
      <c r="B972" s="18"/>
      <c r="C972" s="40"/>
      <c r="D972" s="40"/>
      <c r="E972" s="37"/>
      <c r="F972" s="38"/>
      <c r="G972" s="1"/>
      <c r="H972" s="18"/>
      <c r="I972" s="40"/>
      <c r="J972" s="40"/>
      <c r="K972" s="37"/>
      <c r="L972" s="38"/>
      <c r="M972" s="1"/>
      <c r="N972" s="18"/>
      <c r="O972" s="40"/>
      <c r="P972" s="40"/>
      <c r="Q972" s="37"/>
      <c r="R972" s="38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thickBot="1" x14ac:dyDescent="0.25">
      <c r="A973" s="1"/>
      <c r="B973" s="18" t="s">
        <v>12</v>
      </c>
      <c r="C973" s="41" t="e">
        <f>C967*(C971/100)-((VLOOKUP(D963,[2]Stats!$B$2:$K$364,10,FALSE))/2)-(C974/2)+(D974/2)</f>
        <v>#DIV/0!</v>
      </c>
      <c r="D973" s="41" t="e">
        <f>D967*(C971/100)+((VLOOKUP(D963,[2]Stats!$B$2:$K$364,10,FALSE))/2)-(D974/2)+(C974/2)</f>
        <v>#DIV/0!</v>
      </c>
      <c r="E973" s="1"/>
      <c r="F973" s="17"/>
      <c r="G973" s="1"/>
      <c r="H973" s="18" t="s">
        <v>12</v>
      </c>
      <c r="I973" s="41" t="e">
        <f>I967*(I971/100)-((VLOOKUP(J963,[2]Stats!$B$2:$K$364,10,FALSE))/2)-(I974/2)+(J974/2)</f>
        <v>#DIV/0!</v>
      </c>
      <c r="J973" s="41" t="e">
        <f>J967*(I971/100)+((VLOOKUP(J963,[2]Stats!$B$2:$K$364,10,FALSE))/2)-(J974/2)+(I974/2)</f>
        <v>#DIV/0!</v>
      </c>
      <c r="K973" s="1"/>
      <c r="L973" s="17"/>
      <c r="M973" s="1"/>
      <c r="N973" s="18" t="s">
        <v>12</v>
      </c>
      <c r="O973" s="41" t="e">
        <f>O967*(O971/100)-((VLOOKUP(P963,[2]Stats!$B$2:$K$364,10,FALSE))/2)-(O974/2)+(P974/2)</f>
        <v>#DIV/0!</v>
      </c>
      <c r="P973" s="41" t="e">
        <f>P967*(O971/100)+((VLOOKUP(P963,[2]Stats!$B$2:$K$364,10,FALSE))/2)-(P974/2)+(O974/2)</f>
        <v>#DIV/0!</v>
      </c>
      <c r="Q973" s="1"/>
      <c r="R973" s="17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8"/>
      <c r="C974" s="42">
        <f>VLOOKUP(C963,[2]Sheet14!$C$2:$D$364,2,FALSE)</f>
        <v>0</v>
      </c>
      <c r="D974" s="42">
        <f>VLOOKUP(D963,[2]Sheet14!$C$2:$D$364,2,FALSE)</f>
        <v>0</v>
      </c>
      <c r="E974" s="1"/>
      <c r="F974" s="17"/>
      <c r="G974" s="1"/>
      <c r="H974" s="18"/>
      <c r="I974" s="42">
        <f>VLOOKUP(I963,[2]Sheet14!$C$2:$D$364,2,FALSE)</f>
        <v>0</v>
      </c>
      <c r="J974" s="42">
        <f>VLOOKUP(J963,[2]Sheet14!$C$2:$D$364,2,FALSE)</f>
        <v>0</v>
      </c>
      <c r="K974" s="1"/>
      <c r="L974" s="17"/>
      <c r="M974" s="1"/>
      <c r="N974" s="18"/>
      <c r="O974" s="42">
        <f>VLOOKUP(O963,[2]Sheet14!$C$2:$D$364,2,FALSE)</f>
        <v>0</v>
      </c>
      <c r="P974" s="42">
        <f>VLOOKUP(P963,[2]Sheet14!$C$2:$D$364,2,FALSE)</f>
        <v>0</v>
      </c>
      <c r="Q974" s="1"/>
      <c r="R974" s="17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8"/>
      <c r="C975" s="32"/>
      <c r="D975" s="32"/>
      <c r="E975" s="1"/>
      <c r="F975" s="17"/>
      <c r="G975" s="1"/>
      <c r="H975" s="18"/>
      <c r="I975" s="32"/>
      <c r="J975" s="32"/>
      <c r="K975" s="1"/>
      <c r="L975" s="17"/>
      <c r="M975" s="1"/>
      <c r="N975" s="18"/>
      <c r="O975" s="32"/>
      <c r="P975" s="32"/>
      <c r="Q975" s="1"/>
      <c r="R975" s="17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43" t="s">
        <v>13</v>
      </c>
      <c r="C976" s="1"/>
      <c r="D976" s="3" t="s">
        <v>14</v>
      </c>
      <c r="E976" s="3"/>
      <c r="F976" s="11" t="s">
        <v>14</v>
      </c>
      <c r="G976" s="1"/>
      <c r="H976" s="43" t="s">
        <v>13</v>
      </c>
      <c r="I976" s="1"/>
      <c r="J976" s="3" t="s">
        <v>14</v>
      </c>
      <c r="K976" s="3"/>
      <c r="L976" s="11" t="s">
        <v>14</v>
      </c>
      <c r="M976" s="1"/>
      <c r="N976" s="43" t="s">
        <v>13</v>
      </c>
      <c r="O976" s="1"/>
      <c r="P976" s="3" t="s">
        <v>14</v>
      </c>
      <c r="Q976" s="3"/>
      <c r="R976" s="11" t="s">
        <v>14</v>
      </c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44"/>
      <c r="C977" s="31" t="str">
        <f>C963</f>
        <v>North Carolina A&amp;T</v>
      </c>
      <c r="D977" s="3">
        <v>-5</v>
      </c>
      <c r="E977" s="31" t="str">
        <f>D963</f>
        <v>Wisconsin</v>
      </c>
      <c r="F977" s="65" t="s">
        <v>31</v>
      </c>
      <c r="G977" s="1"/>
      <c r="H977" s="44"/>
      <c r="I977" s="31" t="str">
        <f>I963</f>
        <v>North Carolina A&amp;T</v>
      </c>
      <c r="J977" s="3">
        <v>-5</v>
      </c>
      <c r="K977" s="31" t="str">
        <f>J963</f>
        <v>Wisconsin</v>
      </c>
      <c r="L977" s="65" t="s">
        <v>31</v>
      </c>
      <c r="M977" s="1"/>
      <c r="N977" s="44"/>
      <c r="O977" s="31" t="str">
        <f>O963</f>
        <v>North Carolina A&amp;T</v>
      </c>
      <c r="P977" s="3">
        <v>-5</v>
      </c>
      <c r="Q977" s="31" t="str">
        <f>P963</f>
        <v>Wisconsin</v>
      </c>
      <c r="R977" s="65" t="s">
        <v>31</v>
      </c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45" t="s">
        <v>15</v>
      </c>
      <c r="C978" s="46" t="e">
        <f>IF(D977&gt;0,C973+D977,C973)</f>
        <v>#DIV/0!</v>
      </c>
      <c r="D978" s="1"/>
      <c r="E978" s="46" t="e">
        <f>IF(F977&gt;0,D973+F977,D973)</f>
        <v>#DIV/0!</v>
      </c>
      <c r="F978" s="17"/>
      <c r="G978" s="1"/>
      <c r="H978" s="45" t="s">
        <v>15</v>
      </c>
      <c r="I978" s="46" t="e">
        <f>IF(J977&gt;0,I973+J977,I973)</f>
        <v>#DIV/0!</v>
      </c>
      <c r="J978" s="1"/>
      <c r="K978" s="46" t="e">
        <f>IF(L977&gt;0,J973+L977,J973)</f>
        <v>#DIV/0!</v>
      </c>
      <c r="L978" s="17"/>
      <c r="M978" s="1"/>
      <c r="N978" s="45" t="s">
        <v>15</v>
      </c>
      <c r="O978" s="46" t="e">
        <f>IF(P977&gt;0,O973+P977,O973)</f>
        <v>#DIV/0!</v>
      </c>
      <c r="P978" s="1"/>
      <c r="Q978" s="46" t="e">
        <f>IF(R977&gt;0,P973+R977,P973)</f>
        <v>#DIV/0!</v>
      </c>
      <c r="R978" s="17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44"/>
      <c r="C979" s="37"/>
      <c r="D979" s="3" t="s">
        <v>16</v>
      </c>
      <c r="E979" s="37"/>
      <c r="F979" s="11" t="s">
        <v>16</v>
      </c>
      <c r="G979" s="1"/>
      <c r="H979" s="44"/>
      <c r="I979" s="37"/>
      <c r="J979" s="3" t="s">
        <v>16</v>
      </c>
      <c r="K979" s="37"/>
      <c r="L979" s="11" t="s">
        <v>16</v>
      </c>
      <c r="M979" s="1"/>
      <c r="N979" s="44"/>
      <c r="O979" s="37"/>
      <c r="P979" s="3" t="s">
        <v>16</v>
      </c>
      <c r="Q979" s="37"/>
      <c r="R979" s="11" t="s">
        <v>16</v>
      </c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8" t="s">
        <v>17</v>
      </c>
      <c r="C980" s="37" t="e">
        <f>((C978^7.45)/((C978^7.45)+(E978^7.45)))</f>
        <v>#DIV/0!</v>
      </c>
      <c r="D980" s="32" t="e">
        <f>-(C973-D973)</f>
        <v>#DIV/0!</v>
      </c>
      <c r="E980" s="37" t="e">
        <f>((E978^7.45)/((E978^7.45)+(C978^7.45)))</f>
        <v>#DIV/0!</v>
      </c>
      <c r="F980" s="47" t="e">
        <f>-(D973-C973)</f>
        <v>#DIV/0!</v>
      </c>
      <c r="G980" s="1"/>
      <c r="H980" s="18" t="s">
        <v>17</v>
      </c>
      <c r="I980" s="37" t="e">
        <f>((I978^7.45)/((I978^7.45)+(K978^7.45)))</f>
        <v>#DIV/0!</v>
      </c>
      <c r="J980" s="32" t="e">
        <f>-(I973-J973)</f>
        <v>#DIV/0!</v>
      </c>
      <c r="K980" s="37" t="e">
        <f>((K978^7.45)/((K978^7.45)+(I978^7.45)))</f>
        <v>#DIV/0!</v>
      </c>
      <c r="L980" s="47" t="e">
        <f>-(J973-I973)</f>
        <v>#DIV/0!</v>
      </c>
      <c r="M980" s="1"/>
      <c r="N980" s="18" t="s">
        <v>17</v>
      </c>
      <c r="O980" s="37" t="e">
        <f>((O978^7.45)/((O978^7.45)+(Q978^7.45)))</f>
        <v>#DIV/0!</v>
      </c>
      <c r="P980" s="32" t="e">
        <f>-(O973-P973)</f>
        <v>#DIV/0!</v>
      </c>
      <c r="Q980" s="37" t="e">
        <f>((Q978^7.45)/((Q978^7.45)+(O978^7.45)))</f>
        <v>#DIV/0!</v>
      </c>
      <c r="R980" s="47" t="e">
        <f>-(P973-O973)</f>
        <v>#DIV/0!</v>
      </c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8"/>
      <c r="C981" s="37"/>
      <c r="D981" s="1"/>
      <c r="E981" s="37"/>
      <c r="F981" s="17"/>
      <c r="G981" s="1"/>
      <c r="H981" s="18"/>
      <c r="I981" s="37"/>
      <c r="J981" s="1"/>
      <c r="K981" s="37"/>
      <c r="L981" s="17"/>
      <c r="M981" s="1"/>
      <c r="N981" s="18"/>
      <c r="O981" s="37"/>
      <c r="P981" s="1"/>
      <c r="Q981" s="37"/>
      <c r="R981" s="17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8" t="s">
        <v>18</v>
      </c>
      <c r="C982" s="37">
        <f>110/(110+100)</f>
        <v>0.52380952380952384</v>
      </c>
      <c r="D982" s="1"/>
      <c r="E982" s="37">
        <f>110/(110+100)</f>
        <v>0.52380952380952384</v>
      </c>
      <c r="F982" s="17"/>
      <c r="G982" s="1"/>
      <c r="H982" s="18" t="s">
        <v>18</v>
      </c>
      <c r="I982" s="37">
        <f>110/(110+100)</f>
        <v>0.52380952380952384</v>
      </c>
      <c r="J982" s="1"/>
      <c r="K982" s="37">
        <f>110/(110+100)</f>
        <v>0.52380952380952384</v>
      </c>
      <c r="L982" s="17"/>
      <c r="M982" s="1"/>
      <c r="N982" s="18" t="s">
        <v>18</v>
      </c>
      <c r="O982" s="37">
        <f>110/(110+100)</f>
        <v>0.52380952380952384</v>
      </c>
      <c r="P982" s="1"/>
      <c r="Q982" s="37">
        <f>110/(110+100)</f>
        <v>0.52380952380952384</v>
      </c>
      <c r="R982" s="17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8"/>
      <c r="C983" s="37"/>
      <c r="D983" s="1"/>
      <c r="E983" s="37"/>
      <c r="F983" s="17"/>
      <c r="G983" s="1"/>
      <c r="H983" s="18"/>
      <c r="I983" s="37"/>
      <c r="J983" s="1"/>
      <c r="K983" s="37"/>
      <c r="L983" s="17"/>
      <c r="M983" s="1"/>
      <c r="N983" s="18"/>
      <c r="O983" s="37"/>
      <c r="P983" s="1"/>
      <c r="Q983" s="37"/>
      <c r="R983" s="17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45" t="s">
        <v>19</v>
      </c>
      <c r="C984" s="48" t="e">
        <f>C980-C982</f>
        <v>#DIV/0!</v>
      </c>
      <c r="D984" s="1"/>
      <c r="E984" s="48" t="e">
        <f>E980-E982</f>
        <v>#DIV/0!</v>
      </c>
      <c r="F984" s="17"/>
      <c r="G984" s="1"/>
      <c r="H984" s="45" t="s">
        <v>19</v>
      </c>
      <c r="I984" s="48" t="e">
        <f>I980-I982</f>
        <v>#DIV/0!</v>
      </c>
      <c r="J984" s="1"/>
      <c r="K984" s="48" t="e">
        <f>K980-K982</f>
        <v>#DIV/0!</v>
      </c>
      <c r="L984" s="17"/>
      <c r="M984" s="1"/>
      <c r="N984" s="45" t="s">
        <v>19</v>
      </c>
      <c r="O984" s="48" t="e">
        <f>O980-O982</f>
        <v>#DIV/0!</v>
      </c>
      <c r="P984" s="1"/>
      <c r="Q984" s="48" t="e">
        <f>Q980-Q982</f>
        <v>#DIV/0!</v>
      </c>
      <c r="R984" s="17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44"/>
      <c r="C985" s="37"/>
      <c r="D985" s="1"/>
      <c r="E985" s="37"/>
      <c r="F985" s="17"/>
      <c r="G985" s="1"/>
      <c r="H985" s="44"/>
      <c r="I985" s="37"/>
      <c r="J985" s="1"/>
      <c r="K985" s="37"/>
      <c r="L985" s="17"/>
      <c r="M985" s="1"/>
      <c r="N985" s="44"/>
      <c r="O985" s="37"/>
      <c r="P985" s="1"/>
      <c r="Q985" s="37"/>
      <c r="R985" s="17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45" t="s">
        <v>20</v>
      </c>
      <c r="C986" s="49">
        <f>VLOOKUP(C963,'[2]Kelly Sunday'!$C$2:$L$106,9,FALSE)</f>
        <v>-3.11077897412226</v>
      </c>
      <c r="D986" s="1"/>
      <c r="E986" s="49">
        <f>VLOOKUP(D963,'[2]Kelly Sunday'!$E$2:$L$106,8,FALSE)</f>
        <v>64.68311604059069</v>
      </c>
      <c r="F986" s="17"/>
      <c r="G986" s="1"/>
      <c r="H986" s="45" t="s">
        <v>20</v>
      </c>
      <c r="I986" s="49">
        <f>VLOOKUP(I963,'[2]Kelly Sunday'!$C$2:$L$106,9,FALSE)</f>
        <v>-3.11077897412226</v>
      </c>
      <c r="J986" s="1"/>
      <c r="K986" s="49">
        <f>VLOOKUP(J963,'[2]Kelly Sunday'!$E$2:$L$106,8,FALSE)</f>
        <v>64.68311604059069</v>
      </c>
      <c r="L986" s="17"/>
      <c r="M986" s="1"/>
      <c r="N986" s="45" t="s">
        <v>20</v>
      </c>
      <c r="O986" s="49">
        <f>VLOOKUP(O963,'[2]Kelly Sunday'!$C$2:$L$106,9,FALSE)</f>
        <v>-3.11077897412226</v>
      </c>
      <c r="P986" s="1"/>
      <c r="Q986" s="49">
        <f>VLOOKUP(P963,'[2]Kelly Sunday'!$E$2:$L$106,8,FALSE)</f>
        <v>64.68311604059069</v>
      </c>
      <c r="R986" s="17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44"/>
      <c r="C987" s="37"/>
      <c r="D987" s="1"/>
      <c r="E987" s="37"/>
      <c r="F987" s="17"/>
      <c r="G987" s="1"/>
      <c r="H987" s="44"/>
      <c r="I987" s="37"/>
      <c r="J987" s="1"/>
      <c r="K987" s="37"/>
      <c r="L987" s="17"/>
      <c r="M987" s="1"/>
      <c r="N987" s="44"/>
      <c r="O987" s="37"/>
      <c r="P987" s="1"/>
      <c r="Q987" s="37"/>
      <c r="R987" s="17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50" t="s">
        <v>21</v>
      </c>
      <c r="C988" s="37"/>
      <c r="D988" s="3" t="s">
        <v>14</v>
      </c>
      <c r="E988" s="37"/>
      <c r="F988" s="17"/>
      <c r="G988" s="34"/>
      <c r="H988" s="50" t="s">
        <v>21</v>
      </c>
      <c r="I988" s="37"/>
      <c r="J988" s="3" t="s">
        <v>14</v>
      </c>
      <c r="K988" s="37"/>
      <c r="L988" s="17"/>
      <c r="M988" s="1"/>
      <c r="N988" s="50" t="s">
        <v>21</v>
      </c>
      <c r="O988" s="37"/>
      <c r="P988" s="3" t="s">
        <v>14</v>
      </c>
      <c r="Q988" s="37"/>
      <c r="R988" s="17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44"/>
      <c r="C989" s="31" t="str">
        <f>C963</f>
        <v>North Carolina A&amp;T</v>
      </c>
      <c r="D989" s="3">
        <v>129</v>
      </c>
      <c r="E989" s="31" t="str">
        <f>D963</f>
        <v>Wisconsin</v>
      </c>
      <c r="F989" s="17" t="s">
        <v>22</v>
      </c>
      <c r="G989" s="34"/>
      <c r="H989" s="44"/>
      <c r="I989" s="31" t="str">
        <f>I963</f>
        <v>North Carolina A&amp;T</v>
      </c>
      <c r="J989" s="3">
        <v>129</v>
      </c>
      <c r="K989" s="31" t="str">
        <f>J963</f>
        <v>Wisconsin</v>
      </c>
      <c r="L989" s="17" t="s">
        <v>22</v>
      </c>
      <c r="M989" s="1"/>
      <c r="N989" s="44"/>
      <c r="O989" s="31" t="str">
        <f>O963</f>
        <v>North Carolina A&amp;T</v>
      </c>
      <c r="P989" s="3">
        <v>129</v>
      </c>
      <c r="Q989" s="31" t="str">
        <f>P963</f>
        <v>Wisconsin</v>
      </c>
      <c r="R989" s="17" t="s">
        <v>22</v>
      </c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45" t="s">
        <v>23</v>
      </c>
      <c r="C990" s="46" t="e">
        <f>C973</f>
        <v>#DIV/0!</v>
      </c>
      <c r="D990" s="1"/>
      <c r="E990" s="46" t="e">
        <f>D973</f>
        <v>#DIV/0!</v>
      </c>
      <c r="F990" s="33" t="e">
        <f>E990+C990</f>
        <v>#DIV/0!</v>
      </c>
      <c r="G990" s="1"/>
      <c r="H990" s="45" t="s">
        <v>23</v>
      </c>
      <c r="I990" s="46" t="e">
        <f>I973</f>
        <v>#DIV/0!</v>
      </c>
      <c r="J990" s="1"/>
      <c r="K990" s="46" t="e">
        <f>J973</f>
        <v>#DIV/0!</v>
      </c>
      <c r="L990" s="33" t="e">
        <f>K990+I990</f>
        <v>#DIV/0!</v>
      </c>
      <c r="M990" s="1"/>
      <c r="N990" s="45" t="s">
        <v>23</v>
      </c>
      <c r="O990" s="46" t="e">
        <f>O973</f>
        <v>#DIV/0!</v>
      </c>
      <c r="P990" s="1"/>
      <c r="Q990" s="46" t="e">
        <f>P973</f>
        <v>#DIV/0!</v>
      </c>
      <c r="R990" s="33" t="e">
        <f>Q990+O990</f>
        <v>#DIV/0!</v>
      </c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44"/>
      <c r="C991" s="46"/>
      <c r="D991" s="1"/>
      <c r="E991" s="46"/>
      <c r="F991" s="33"/>
      <c r="G991" s="1"/>
      <c r="H991" s="44"/>
      <c r="I991" s="46"/>
      <c r="J991" s="1"/>
      <c r="K991" s="46"/>
      <c r="L991" s="33"/>
      <c r="M991" s="1"/>
      <c r="N991" s="44"/>
      <c r="O991" s="46"/>
      <c r="P991" s="1"/>
      <c r="Q991" s="46"/>
      <c r="R991" s="33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44"/>
      <c r="C992" s="51" t="s">
        <v>24</v>
      </c>
      <c r="D992" s="3"/>
      <c r="E992" s="51" t="s">
        <v>25</v>
      </c>
      <c r="F992" s="33"/>
      <c r="G992" s="1"/>
      <c r="H992" s="44"/>
      <c r="I992" s="51" t="s">
        <v>24</v>
      </c>
      <c r="J992" s="3"/>
      <c r="K992" s="51" t="s">
        <v>25</v>
      </c>
      <c r="L992" s="33"/>
      <c r="M992" s="1"/>
      <c r="N992" s="44"/>
      <c r="O992" s="51" t="s">
        <v>24</v>
      </c>
      <c r="P992" s="3"/>
      <c r="Q992" s="51" t="s">
        <v>25</v>
      </c>
      <c r="R992" s="33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45" t="s">
        <v>26</v>
      </c>
      <c r="C993" s="37" t="e">
        <f>(F990^7.45)/((F990^7.45)+(D989^7.45))</f>
        <v>#DIV/0!</v>
      </c>
      <c r="D993" s="1"/>
      <c r="E993" s="52" t="e">
        <f>(D989^7.45)/((D989^7.45)+(F990^7.45))</f>
        <v>#DIV/0!</v>
      </c>
      <c r="F993" s="17"/>
      <c r="G993" s="1"/>
      <c r="H993" s="45" t="s">
        <v>26</v>
      </c>
      <c r="I993" s="37" t="e">
        <f>(L990^7.45)/((L990^7.45)+(J989^7.45))</f>
        <v>#DIV/0!</v>
      </c>
      <c r="J993" s="1"/>
      <c r="K993" s="52" t="e">
        <f>(J989^7.45)/((J989^7.45)+(L990^7.45))</f>
        <v>#DIV/0!</v>
      </c>
      <c r="L993" s="17"/>
      <c r="M993" s="1"/>
      <c r="N993" s="45" t="s">
        <v>26</v>
      </c>
      <c r="O993" s="37" t="e">
        <f>(R990^7.45)/((R990^7.45)+(P989^7.45))</f>
        <v>#DIV/0!</v>
      </c>
      <c r="P993" s="1"/>
      <c r="Q993" s="52" t="e">
        <f>(P989^7.45)/((P989^7.45)+(R990^7.45))</f>
        <v>#DIV/0!</v>
      </c>
      <c r="R993" s="17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44"/>
      <c r="C994" s="37"/>
      <c r="D994" s="37"/>
      <c r="E994" s="37"/>
      <c r="F994" s="17"/>
      <c r="G994" s="1"/>
      <c r="H994" s="44"/>
      <c r="I994" s="37"/>
      <c r="J994" s="37"/>
      <c r="K994" s="37"/>
      <c r="L994" s="17"/>
      <c r="M994" s="1"/>
      <c r="N994" s="44"/>
      <c r="O994" s="37"/>
      <c r="P994" s="37"/>
      <c r="Q994" s="37"/>
      <c r="R994" s="17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8" t="s">
        <v>18</v>
      </c>
      <c r="C995" s="37">
        <f>110/(110+100)</f>
        <v>0.52380952380952384</v>
      </c>
      <c r="D995" s="37"/>
      <c r="E995" s="37">
        <f>110/(110+100)</f>
        <v>0.52380952380952384</v>
      </c>
      <c r="F995" s="17"/>
      <c r="G995" s="1"/>
      <c r="H995" s="18" t="s">
        <v>18</v>
      </c>
      <c r="I995" s="37">
        <f>110/(110+100)</f>
        <v>0.52380952380952384</v>
      </c>
      <c r="J995" s="37"/>
      <c r="K995" s="37">
        <f>110/(110+100)</f>
        <v>0.52380952380952384</v>
      </c>
      <c r="L995" s="17"/>
      <c r="M995" s="1"/>
      <c r="N995" s="18" t="s">
        <v>18</v>
      </c>
      <c r="O995" s="37">
        <f>110/(110+100)</f>
        <v>0.52380952380952384</v>
      </c>
      <c r="P995" s="37"/>
      <c r="Q995" s="37">
        <f>110/(110+100)</f>
        <v>0.52380952380952384</v>
      </c>
      <c r="R995" s="17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44"/>
      <c r="C996" s="37"/>
      <c r="D996" s="37"/>
      <c r="E996" s="37"/>
      <c r="F996" s="17"/>
      <c r="G996" s="1"/>
      <c r="H996" s="44"/>
      <c r="I996" s="37"/>
      <c r="J996" s="37"/>
      <c r="K996" s="37"/>
      <c r="L996" s="17"/>
      <c r="M996" s="1"/>
      <c r="N996" s="44"/>
      <c r="O996" s="37"/>
      <c r="P996" s="37"/>
      <c r="Q996" s="37"/>
      <c r="R996" s="17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45" t="s">
        <v>19</v>
      </c>
      <c r="C997" s="48" t="e">
        <f>C993-C995</f>
        <v>#DIV/0!</v>
      </c>
      <c r="D997" s="1"/>
      <c r="E997" s="48" t="e">
        <f>E993-E995</f>
        <v>#DIV/0!</v>
      </c>
      <c r="F997" s="17"/>
      <c r="G997" s="1"/>
      <c r="H997" s="45" t="s">
        <v>19</v>
      </c>
      <c r="I997" s="48" t="e">
        <f>I993-I995</f>
        <v>#DIV/0!</v>
      </c>
      <c r="J997" s="1"/>
      <c r="K997" s="48" t="e">
        <f>K993-K995</f>
        <v>#DIV/0!</v>
      </c>
      <c r="L997" s="17"/>
      <c r="M997" s="1"/>
      <c r="N997" s="45" t="s">
        <v>19</v>
      </c>
      <c r="O997" s="48" t="e">
        <f>O993-O995</f>
        <v>#DIV/0!</v>
      </c>
      <c r="P997" s="1"/>
      <c r="Q997" s="48" t="e">
        <f>Q993-Q995</f>
        <v>#DIV/0!</v>
      </c>
      <c r="R997" s="17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44"/>
      <c r="C998" s="37"/>
      <c r="D998" s="1"/>
      <c r="E998" s="37"/>
      <c r="F998" s="17"/>
      <c r="G998" s="1"/>
      <c r="H998" s="44"/>
      <c r="I998" s="37"/>
      <c r="J998" s="1"/>
      <c r="K998" s="37"/>
      <c r="L998" s="17"/>
      <c r="M998" s="1"/>
      <c r="N998" s="44"/>
      <c r="O998" s="37"/>
      <c r="P998" s="1"/>
      <c r="Q998" s="37"/>
      <c r="R998" s="17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45" t="s">
        <v>20</v>
      </c>
      <c r="C999" s="49">
        <f>VLOOKUP(C963,'[2]Kelly Sunday O-U'!$C$2:$L$106,9,FALSE)</f>
        <v>-29.917593751466342</v>
      </c>
      <c r="D999" s="1"/>
      <c r="E999" s="49">
        <f>VLOOKUP(C963,'[2]Kelly Sunday O-U'!$C$2:$L$106,10,FALSE)</f>
        <v>22.500011333883918</v>
      </c>
      <c r="F999" s="17"/>
      <c r="G999" s="1"/>
      <c r="H999" s="45" t="s">
        <v>20</v>
      </c>
      <c r="I999" s="49">
        <f>VLOOKUP(I963,'[2]Kelly Sunday O-U'!$C$2:$L$106,9,FALSE)</f>
        <v>-29.917593751466342</v>
      </c>
      <c r="J999" s="1"/>
      <c r="K999" s="49">
        <f>VLOOKUP(I963,'[2]Kelly Sunday O-U'!$C$2:$L$106,10,FALSE)</f>
        <v>22.500011333883918</v>
      </c>
      <c r="L999" s="17"/>
      <c r="M999" s="1"/>
      <c r="N999" s="45" t="s">
        <v>20</v>
      </c>
      <c r="O999" s="49">
        <f>VLOOKUP(O963,'[2]Kelly Sunday O-U'!$C$2:$L$106,9,FALSE)</f>
        <v>-29.917593751466342</v>
      </c>
      <c r="P999" s="1"/>
      <c r="Q999" s="49">
        <f>VLOOKUP(O963,'[2]Kelly Sunday O-U'!$C$2:$L$106,10,FALSE)</f>
        <v>22.500011333883918</v>
      </c>
      <c r="R999" s="17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55"/>
      <c r="C1000" s="56"/>
      <c r="D1000" s="57"/>
      <c r="E1000" s="56"/>
      <c r="F1000" s="58"/>
      <c r="G1000" s="1"/>
      <c r="H1000" s="55"/>
      <c r="I1000" s="56"/>
      <c r="J1000" s="57"/>
      <c r="K1000" s="56"/>
      <c r="L1000" s="58"/>
      <c r="M1000" s="1"/>
      <c r="N1000" s="55"/>
      <c r="O1000" s="56"/>
      <c r="P1000" s="57"/>
      <c r="Q1000" s="56"/>
      <c r="R1000" s="58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">
      <c r="A1001" s="1"/>
      <c r="B1001" s="59"/>
      <c r="C1001" s="31"/>
      <c r="D1001" s="3"/>
      <c r="E1001" s="31"/>
      <c r="F1001" s="3"/>
      <c r="G1001" s="1"/>
      <c r="H1001" s="59"/>
      <c r="I1001" s="31"/>
      <c r="J1001" s="3"/>
      <c r="K1001" s="31"/>
      <c r="L1001" s="3"/>
      <c r="M1001" s="1"/>
      <c r="N1001" s="59"/>
      <c r="O1001" s="31"/>
      <c r="P1001" s="3"/>
      <c r="Q1001" s="31"/>
      <c r="R1001" s="3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">
      <c r="A1002" s="1"/>
      <c r="B1002" s="28"/>
      <c r="C1002" s="30"/>
      <c r="D1002" s="30"/>
      <c r="E1002" s="30"/>
      <c r="F1002" s="29"/>
      <c r="G1002" s="1"/>
      <c r="H1002" s="28"/>
      <c r="I1002" s="30"/>
      <c r="J1002" s="30"/>
      <c r="K1002" s="30"/>
      <c r="L1002" s="29"/>
      <c r="M1002" s="1"/>
      <c r="N1002" s="28"/>
      <c r="O1002" s="30"/>
      <c r="P1002" s="30"/>
      <c r="Q1002" s="30"/>
      <c r="R1002" s="29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">
      <c r="A1003" s="1"/>
      <c r="B1003" s="18"/>
      <c r="C1003" s="31" t="s">
        <v>5</v>
      </c>
      <c r="D1003" s="31" t="s">
        <v>3</v>
      </c>
      <c r="E1003" s="1"/>
      <c r="F1003" s="17"/>
      <c r="G1003" s="1"/>
      <c r="H1003" s="18"/>
      <c r="I1003" s="31" t="s">
        <v>5</v>
      </c>
      <c r="J1003" s="31" t="s">
        <v>3</v>
      </c>
      <c r="K1003" s="1"/>
      <c r="L1003" s="17"/>
      <c r="M1003" s="1"/>
      <c r="N1003" s="18"/>
      <c r="O1003" s="31" t="s">
        <v>5</v>
      </c>
      <c r="P1003" s="31" t="s">
        <v>3</v>
      </c>
      <c r="Q1003" s="1"/>
      <c r="R1003" s="17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">
      <c r="A1004" s="1"/>
      <c r="B1004" s="18" t="s">
        <v>6</v>
      </c>
      <c r="C1004" s="32">
        <f>VLOOKUP(C1003,[2]Stats!$B$2:$H$364,5,FALSE)-(VLOOKUP(C1003,[2]Stats!$B$2:$I$364,8,FALSE)/2)</f>
        <v>96.888500000000008</v>
      </c>
      <c r="D1004" s="32">
        <f>VLOOKUP(D1003,[2]Stats!$B$2:$H$364,5,FALSE)-(VLOOKUP(D1003,[2]Stats!$B$2:$I$364,8,FALSE)/2)</f>
        <v>105.55499999999999</v>
      </c>
      <c r="E1004" s="1"/>
      <c r="F1004" s="33"/>
      <c r="G1004" s="1"/>
      <c r="H1004" s="18" t="s">
        <v>6</v>
      </c>
      <c r="I1004" s="32">
        <f>VLOOKUP(I1003,[2]Stats!$B$2:$H$364,5,FALSE)-(VLOOKUP(I1003,[2]Stats!$B$2:$I$364,8,FALSE)/2)</f>
        <v>96.888500000000008</v>
      </c>
      <c r="J1004" s="32">
        <f>VLOOKUP(J1003,[2]Stats!$B$2:$H$364,5,FALSE)-(VLOOKUP(J1003,[2]Stats!$B$2:$I$364,8,FALSE)/2)</f>
        <v>105.55499999999999</v>
      </c>
      <c r="K1004" s="1"/>
      <c r="L1004" s="33"/>
      <c r="M1004" s="1"/>
      <c r="N1004" s="18" t="s">
        <v>6</v>
      </c>
      <c r="O1004" s="32">
        <f>VLOOKUP(O1003,[2]Stats!$B$2:$H$364,5,FALSE)-(VLOOKUP(O1003,[2]Stats!$B$2:$I$364,8,FALSE)/2)</f>
        <v>96.888500000000008</v>
      </c>
      <c r="P1004" s="32">
        <f>VLOOKUP(P1003,[2]Stats!$B$2:$H$364,5,FALSE)-(VLOOKUP(P1003,[2]Stats!$B$2:$I$364,8,FALSE)/2)</f>
        <v>105.55499999999999</v>
      </c>
      <c r="Q1004" s="1"/>
      <c r="R1004" s="33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">
      <c r="A1005" s="1"/>
      <c r="B1005" s="18" t="s">
        <v>7</v>
      </c>
      <c r="C1005" s="32">
        <f>VLOOKUP(C1003,[2]Stats!$B$2:$H$364,6,FALSE)-(VLOOKUP(C1003,[2]Stats!$B$2:$I$364,8,FALSE)/2)</f>
        <v>107.88850000000001</v>
      </c>
      <c r="D1005" s="32">
        <f>VLOOKUP(D1003,[2]Stats!$B$2:$H$364,6,FALSE)-(VLOOKUP(D1003,[2]Stats!$B$2:$I$364,8,FALSE)/2)</f>
        <v>92.054999999999993</v>
      </c>
      <c r="E1005" s="1"/>
      <c r="F1005" s="35"/>
      <c r="G1005" s="1"/>
      <c r="H1005" s="18" t="s">
        <v>7</v>
      </c>
      <c r="I1005" s="32">
        <f>VLOOKUP(I1003,[2]Stats!$B$2:$H$364,6,FALSE)-(VLOOKUP(I1003,[2]Stats!$B$2:$I$364,8,FALSE)/2)</f>
        <v>107.88850000000001</v>
      </c>
      <c r="J1005" s="32">
        <f>VLOOKUP(J1003,[2]Stats!$B$2:$H$364,6,FALSE)-(VLOOKUP(J1003,[2]Stats!$B$2:$I$364,8,FALSE)/2)</f>
        <v>92.054999999999993</v>
      </c>
      <c r="K1005" s="1"/>
      <c r="L1005" s="35"/>
      <c r="M1005" s="1"/>
      <c r="N1005" s="18" t="s">
        <v>7</v>
      </c>
      <c r="O1005" s="32">
        <f>VLOOKUP(O1003,[2]Stats!$B$2:$H$364,6,FALSE)-(VLOOKUP(O1003,[2]Stats!$B$2:$I$364,8,FALSE)/2)</f>
        <v>107.88850000000001</v>
      </c>
      <c r="P1005" s="32">
        <f>VLOOKUP(P1003,[2]Stats!$B$2:$H$364,6,FALSE)-(VLOOKUP(P1003,[2]Stats!$B$2:$I$364,8,FALSE)/2)</f>
        <v>92.054999999999993</v>
      </c>
      <c r="Q1005" s="1"/>
      <c r="R1005" s="35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">
      <c r="A1006" s="1"/>
      <c r="B1006" s="18"/>
      <c r="C1006" s="3"/>
      <c r="D1006" s="3"/>
      <c r="E1006" s="1"/>
      <c r="F1006" s="11"/>
      <c r="G1006" s="1"/>
      <c r="H1006" s="18"/>
      <c r="I1006" s="3"/>
      <c r="J1006" s="3"/>
      <c r="K1006" s="1"/>
      <c r="L1006" s="11"/>
      <c r="M1006" s="1"/>
      <c r="N1006" s="18"/>
      <c r="O1006" s="3"/>
      <c r="P1006" s="3"/>
      <c r="Q1006" s="1"/>
      <c r="R1006" s="1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">
      <c r="A1007" s="1"/>
      <c r="B1007" s="18" t="s">
        <v>8</v>
      </c>
      <c r="C1007" s="32">
        <f>(C1004*D1005)/[2]Stats!$F$361</f>
        <v>86.55196178423455</v>
      </c>
      <c r="D1007" s="32">
        <f>(D1004*C1005)/[2]Stats!$F$361</f>
        <v>110.51246511224143</v>
      </c>
      <c r="E1007" s="1"/>
      <c r="F1007" s="11"/>
      <c r="G1007" s="1"/>
      <c r="H1007" s="18" t="s">
        <v>8</v>
      </c>
      <c r="I1007" s="32">
        <f>(I1004*J1005)/[2]Stats!$F$361</f>
        <v>86.55196178423455</v>
      </c>
      <c r="J1007" s="32">
        <f>(J1004*I1005)/[2]Stats!$F$361</f>
        <v>110.51246511224143</v>
      </c>
      <c r="K1007" s="1"/>
      <c r="L1007" s="11"/>
      <c r="M1007" s="1"/>
      <c r="N1007" s="18" t="s">
        <v>8</v>
      </c>
      <c r="O1007" s="32">
        <f>(O1004*P1005)/[2]Stats!$F$361</f>
        <v>86.55196178423455</v>
      </c>
      <c r="P1007" s="32">
        <f>(P1004*O1005)/[2]Stats!$F$361</f>
        <v>110.51246511224143</v>
      </c>
      <c r="Q1007" s="1"/>
      <c r="R1007" s="1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">
      <c r="A1008" s="1"/>
      <c r="B1008" s="18"/>
      <c r="C1008" s="36"/>
      <c r="D1008" s="36"/>
      <c r="E1008" s="1"/>
      <c r="F1008" s="11"/>
      <c r="G1008" s="1"/>
      <c r="H1008" s="18"/>
      <c r="I1008" s="36"/>
      <c r="J1008" s="36"/>
      <c r="K1008" s="1"/>
      <c r="L1008" s="11"/>
      <c r="M1008" s="1"/>
      <c r="N1008" s="18"/>
      <c r="O1008" s="36"/>
      <c r="P1008" s="36"/>
      <c r="Q1008" s="1"/>
      <c r="R1008" s="1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">
      <c r="A1009" s="1"/>
      <c r="B1009" s="18" t="s">
        <v>9</v>
      </c>
      <c r="C1009" s="32">
        <f>VLOOKUP(C1003,[2]Stats!$B$2:$H$364,7,FALSE)</f>
        <v>67.400000000000006</v>
      </c>
      <c r="D1009" s="32">
        <f>VLOOKUP(D1003,[2]Stats!$B$2:$H$364,7,FALSE)</f>
        <v>66.900000000000006</v>
      </c>
      <c r="E1009" s="37"/>
      <c r="F1009" s="38"/>
      <c r="G1009" s="1"/>
      <c r="H1009" s="18" t="s">
        <v>9</v>
      </c>
      <c r="I1009" s="32">
        <f>VLOOKUP(I1003,[2]Stats!$B$2:$H$364,7,FALSE)</f>
        <v>67.400000000000006</v>
      </c>
      <c r="J1009" s="32">
        <f>VLOOKUP(J1003,[2]Stats!$B$2:$H$364,7,FALSE)</f>
        <v>66.900000000000006</v>
      </c>
      <c r="K1009" s="37"/>
      <c r="L1009" s="38"/>
      <c r="M1009" s="1"/>
      <c r="N1009" s="18" t="s">
        <v>9</v>
      </c>
      <c r="O1009" s="32">
        <f>VLOOKUP(O1003,[2]Stats!$B$2:$H$364,7,FALSE)</f>
        <v>67.400000000000006</v>
      </c>
      <c r="P1009" s="32">
        <f>VLOOKUP(P1003,[2]Stats!$B$2:$H$364,7,FALSE)</f>
        <v>66.900000000000006</v>
      </c>
      <c r="Q1009" s="37"/>
      <c r="R1009" s="38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">
      <c r="A1010" s="1"/>
      <c r="B1010" s="18" t="s">
        <v>10</v>
      </c>
      <c r="C1010" s="39" t="e">
        <f>C1009/[2]Stats!$H$364</f>
        <v>#DIV/0!</v>
      </c>
      <c r="D1010" s="39" t="e">
        <f>D1009/[2]Stats!$H$364</f>
        <v>#DIV/0!</v>
      </c>
      <c r="E1010" s="37"/>
      <c r="F1010" s="38"/>
      <c r="G1010" s="1"/>
      <c r="H1010" s="18" t="s">
        <v>10</v>
      </c>
      <c r="I1010" s="39" t="e">
        <f>I1009/[2]Stats!$H$364</f>
        <v>#DIV/0!</v>
      </c>
      <c r="J1010" s="39" t="e">
        <f>J1009/[2]Stats!$H$364</f>
        <v>#DIV/0!</v>
      </c>
      <c r="K1010" s="37"/>
      <c r="L1010" s="38"/>
      <c r="M1010" s="1"/>
      <c r="N1010" s="18" t="s">
        <v>10</v>
      </c>
      <c r="O1010" s="39" t="e">
        <f>O1009/[2]Stats!$H$364</f>
        <v>#DIV/0!</v>
      </c>
      <c r="P1010" s="39" t="e">
        <f>P1009/[2]Stats!$H$364</f>
        <v>#DIV/0!</v>
      </c>
      <c r="Q1010" s="37"/>
      <c r="R1010" s="38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">
      <c r="A1011" s="1"/>
      <c r="B1011" s="18" t="s">
        <v>11</v>
      </c>
      <c r="C1011" s="79" t="e">
        <f>(((C1010*D1010)*[2]Stats!$H$364))</f>
        <v>#DIV/0!</v>
      </c>
      <c r="D1011" s="79"/>
      <c r="E1011" s="37"/>
      <c r="F1011" s="38"/>
      <c r="G1011" s="1"/>
      <c r="H1011" s="18" t="s">
        <v>11</v>
      </c>
      <c r="I1011" s="79" t="e">
        <f>(((I1010*J1010)*[2]Stats!$H$364))</f>
        <v>#DIV/0!</v>
      </c>
      <c r="J1011" s="79"/>
      <c r="K1011" s="37"/>
      <c r="L1011" s="38"/>
      <c r="M1011" s="1"/>
      <c r="N1011" s="18" t="s">
        <v>11</v>
      </c>
      <c r="O1011" s="79" t="e">
        <f>(((O1010*P1010)*[2]Stats!$H$364))</f>
        <v>#DIV/0!</v>
      </c>
      <c r="P1011" s="79"/>
      <c r="Q1011" s="37"/>
      <c r="R1011" s="38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thickBot="1" x14ac:dyDescent="0.25">
      <c r="A1012" s="1"/>
      <c r="B1012" s="18"/>
      <c r="C1012" s="40"/>
      <c r="D1012" s="40"/>
      <c r="E1012" s="37"/>
      <c r="F1012" s="38"/>
      <c r="G1012" s="1"/>
      <c r="H1012" s="18"/>
      <c r="I1012" s="40"/>
      <c r="J1012" s="40"/>
      <c r="K1012" s="37"/>
      <c r="L1012" s="38"/>
      <c r="M1012" s="1"/>
      <c r="N1012" s="18"/>
      <c r="O1012" s="40"/>
      <c r="P1012" s="40"/>
      <c r="Q1012" s="37"/>
      <c r="R1012" s="38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thickBot="1" x14ac:dyDescent="0.25">
      <c r="A1013" s="1"/>
      <c r="B1013" s="18" t="s">
        <v>12</v>
      </c>
      <c r="C1013" s="41" t="e">
        <f>C1007*(C1011/100)-((VLOOKUP(D1003,[2]Stats!$B$2:$K$364,10,FALSE))/2)-(C1014/2)+(D1014/2)</f>
        <v>#DIV/0!</v>
      </c>
      <c r="D1013" s="41" t="e">
        <f>D1007*(C1011/100)+((VLOOKUP(D1003,[2]Stats!$B$2:$K$364,10,FALSE))/2)-(D1014/2)+(C1014/2)</f>
        <v>#DIV/0!</v>
      </c>
      <c r="E1013" s="1"/>
      <c r="F1013" s="17"/>
      <c r="G1013" s="1"/>
      <c r="H1013" s="18" t="s">
        <v>12</v>
      </c>
      <c r="I1013" s="41" t="e">
        <f>I1007*(I1011/100)-((VLOOKUP(J1003,[2]Stats!$B$2:$K$364,10,FALSE))/2)-(I1014/2)+(J1014/2)</f>
        <v>#DIV/0!</v>
      </c>
      <c r="J1013" s="41" t="e">
        <f>J1007*(I1011/100)+((VLOOKUP(J1003,[2]Stats!$B$2:$K$364,10,FALSE))/2)-(J1014/2)+(I1014/2)</f>
        <v>#DIV/0!</v>
      </c>
      <c r="K1013" s="1"/>
      <c r="L1013" s="17"/>
      <c r="M1013" s="1"/>
      <c r="N1013" s="18" t="s">
        <v>12</v>
      </c>
      <c r="O1013" s="41" t="e">
        <f>O1007*(O1011/100)-((VLOOKUP(P1003,[2]Stats!$B$2:$K$364,10,FALSE))/2)-(O1014/2)+(P1014/2)</f>
        <v>#DIV/0!</v>
      </c>
      <c r="P1013" s="41" t="e">
        <f>P1007*(O1011/100)+((VLOOKUP(P1003,[2]Stats!$B$2:$K$364,10,FALSE))/2)-(P1014/2)+(O1014/2)</f>
        <v>#DIV/0!</v>
      </c>
      <c r="Q1013" s="1"/>
      <c r="R1013" s="17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">
      <c r="A1014" s="1"/>
      <c r="B1014" s="18"/>
      <c r="C1014" s="42">
        <f>VLOOKUP(C1003,[2]Sheet14!$C$2:$D$364,2,FALSE)</f>
        <v>0</v>
      </c>
      <c r="D1014" s="42">
        <f>VLOOKUP(D1003,[2]Sheet14!$C$2:$D$364,2,FALSE)</f>
        <v>0</v>
      </c>
      <c r="E1014" s="1"/>
      <c r="F1014" s="17"/>
      <c r="G1014" s="1"/>
      <c r="H1014" s="18"/>
      <c r="I1014" s="42">
        <f>VLOOKUP(I1003,[2]Sheet14!$C$2:$D$364,2,FALSE)</f>
        <v>0</v>
      </c>
      <c r="J1014" s="42">
        <f>VLOOKUP(J1003,[2]Sheet14!$C$2:$D$364,2,FALSE)</f>
        <v>0</v>
      </c>
      <c r="K1014" s="1"/>
      <c r="L1014" s="17"/>
      <c r="M1014" s="1"/>
      <c r="N1014" s="18"/>
      <c r="O1014" s="42">
        <f>VLOOKUP(O1003,[2]Sheet14!$C$2:$D$364,2,FALSE)</f>
        <v>0</v>
      </c>
      <c r="P1014" s="42">
        <f>VLOOKUP(P1003,[2]Sheet14!$C$2:$D$364,2,FALSE)</f>
        <v>0</v>
      </c>
      <c r="Q1014" s="1"/>
      <c r="R1014" s="17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">
      <c r="A1015" s="1"/>
      <c r="B1015" s="18"/>
      <c r="C1015" s="32"/>
      <c r="D1015" s="32"/>
      <c r="E1015" s="1"/>
      <c r="F1015" s="17"/>
      <c r="G1015" s="1"/>
      <c r="H1015" s="18"/>
      <c r="I1015" s="32"/>
      <c r="J1015" s="32"/>
      <c r="K1015" s="1"/>
      <c r="L1015" s="17"/>
      <c r="M1015" s="1"/>
      <c r="N1015" s="18"/>
      <c r="O1015" s="32"/>
      <c r="P1015" s="32"/>
      <c r="Q1015" s="1"/>
      <c r="R1015" s="17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">
      <c r="A1016" s="1"/>
      <c r="B1016" s="43" t="s">
        <v>13</v>
      </c>
      <c r="C1016" s="1"/>
      <c r="D1016" s="3" t="s">
        <v>14</v>
      </c>
      <c r="E1016" s="3"/>
      <c r="F1016" s="11" t="s">
        <v>14</v>
      </c>
      <c r="G1016" s="1"/>
      <c r="H1016" s="43" t="s">
        <v>13</v>
      </c>
      <c r="I1016" s="1"/>
      <c r="J1016" s="3" t="s">
        <v>14</v>
      </c>
      <c r="K1016" s="3"/>
      <c r="L1016" s="11" t="s">
        <v>14</v>
      </c>
      <c r="M1016" s="1"/>
      <c r="N1016" s="43" t="s">
        <v>13</v>
      </c>
      <c r="O1016" s="1"/>
      <c r="P1016" s="3" t="s">
        <v>14</v>
      </c>
      <c r="Q1016" s="3"/>
      <c r="R1016" s="11" t="s">
        <v>14</v>
      </c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">
      <c r="A1017" s="1"/>
      <c r="B1017" s="44"/>
      <c r="C1017" s="31" t="str">
        <f>C1003</f>
        <v>North Carolina A&amp;T</v>
      </c>
      <c r="D1017" s="64" t="s">
        <v>32</v>
      </c>
      <c r="E1017" s="31" t="str">
        <f>D1003</f>
        <v>Creighton</v>
      </c>
      <c r="F1017" s="11">
        <v>-26.5</v>
      </c>
      <c r="G1017" s="1"/>
      <c r="H1017" s="44"/>
      <c r="I1017" s="31" t="str">
        <f>I1003</f>
        <v>North Carolina A&amp;T</v>
      </c>
      <c r="J1017" s="64" t="s">
        <v>32</v>
      </c>
      <c r="K1017" s="31" t="str">
        <f>J1003</f>
        <v>Creighton</v>
      </c>
      <c r="L1017" s="11">
        <v>-26.5</v>
      </c>
      <c r="M1017" s="1"/>
      <c r="N1017" s="44"/>
      <c r="O1017" s="31" t="str">
        <f>O1003</f>
        <v>North Carolina A&amp;T</v>
      </c>
      <c r="P1017" s="64" t="s">
        <v>32</v>
      </c>
      <c r="Q1017" s="31" t="str">
        <f>P1003</f>
        <v>Creighton</v>
      </c>
      <c r="R1017" s="11">
        <v>-26.5</v>
      </c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">
      <c r="A1018" s="1"/>
      <c r="B1018" s="45" t="s">
        <v>15</v>
      </c>
      <c r="C1018" s="46" t="e">
        <f>IF(D1017&gt;0,C1013+D1017,C1013)</f>
        <v>#DIV/0!</v>
      </c>
      <c r="D1018" s="1"/>
      <c r="E1018" s="46" t="e">
        <f>IF(F1017&gt;0,D1013+F1017,D1013)</f>
        <v>#DIV/0!</v>
      </c>
      <c r="F1018" s="17"/>
      <c r="G1018" s="1"/>
      <c r="H1018" s="45" t="s">
        <v>15</v>
      </c>
      <c r="I1018" s="46" t="e">
        <f>IF(J1017&gt;0,I1013+J1017,I1013)</f>
        <v>#DIV/0!</v>
      </c>
      <c r="J1018" s="1"/>
      <c r="K1018" s="46" t="e">
        <f>IF(L1017&gt;0,J1013+L1017,J1013)</f>
        <v>#DIV/0!</v>
      </c>
      <c r="L1018" s="17"/>
      <c r="M1018" s="1"/>
      <c r="N1018" s="45" t="s">
        <v>15</v>
      </c>
      <c r="O1018" s="46" t="e">
        <f>IF(P1017&gt;0,O1013+P1017,O1013)</f>
        <v>#DIV/0!</v>
      </c>
      <c r="P1018" s="1"/>
      <c r="Q1018" s="46" t="e">
        <f>IF(R1017&gt;0,P1013+R1017,P1013)</f>
        <v>#DIV/0!</v>
      </c>
      <c r="R1018" s="17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">
      <c r="A1019" s="1"/>
      <c r="B1019" s="44"/>
      <c r="C1019" s="37"/>
      <c r="D1019" s="3" t="s">
        <v>16</v>
      </c>
      <c r="E1019" s="37"/>
      <c r="F1019" s="11" t="s">
        <v>16</v>
      </c>
      <c r="G1019" s="1"/>
      <c r="H1019" s="44"/>
      <c r="I1019" s="37"/>
      <c r="J1019" s="3" t="s">
        <v>16</v>
      </c>
      <c r="K1019" s="37"/>
      <c r="L1019" s="11" t="s">
        <v>16</v>
      </c>
      <c r="M1019" s="1"/>
      <c r="N1019" s="44"/>
      <c r="O1019" s="37"/>
      <c r="P1019" s="3" t="s">
        <v>16</v>
      </c>
      <c r="Q1019" s="37"/>
      <c r="R1019" s="11" t="s">
        <v>16</v>
      </c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">
      <c r="A1020" s="1"/>
      <c r="B1020" s="18" t="s">
        <v>17</v>
      </c>
      <c r="C1020" s="37" t="e">
        <f>((C1018^7.45)/((C1018^7.45)+(E1018^7.45)))</f>
        <v>#DIV/0!</v>
      </c>
      <c r="D1020" s="32" t="e">
        <f>-(C1013-D1013)</f>
        <v>#DIV/0!</v>
      </c>
      <c r="E1020" s="37" t="e">
        <f>((E1018^7.45)/((E1018^7.45)+(C1018^7.45)))</f>
        <v>#DIV/0!</v>
      </c>
      <c r="F1020" s="47" t="e">
        <f>-(D1013-C1013)</f>
        <v>#DIV/0!</v>
      </c>
      <c r="G1020" s="1"/>
      <c r="H1020" s="18" t="s">
        <v>17</v>
      </c>
      <c r="I1020" s="37" t="e">
        <f>((I1018^7.45)/((I1018^7.45)+(K1018^7.45)))</f>
        <v>#DIV/0!</v>
      </c>
      <c r="J1020" s="32" t="e">
        <f>-(I1013-J1013)</f>
        <v>#DIV/0!</v>
      </c>
      <c r="K1020" s="37" t="e">
        <f>((K1018^7.45)/((K1018^7.45)+(I1018^7.45)))</f>
        <v>#DIV/0!</v>
      </c>
      <c r="L1020" s="47" t="e">
        <f>-(J1013-I1013)</f>
        <v>#DIV/0!</v>
      </c>
      <c r="M1020" s="1"/>
      <c r="N1020" s="18" t="s">
        <v>17</v>
      </c>
      <c r="O1020" s="37" t="e">
        <f>((O1018^7.45)/((O1018^7.45)+(Q1018^7.45)))</f>
        <v>#DIV/0!</v>
      </c>
      <c r="P1020" s="32" t="e">
        <f>-(O1013-P1013)</f>
        <v>#DIV/0!</v>
      </c>
      <c r="Q1020" s="37" t="e">
        <f>((Q1018^7.45)/((Q1018^7.45)+(O1018^7.45)))</f>
        <v>#DIV/0!</v>
      </c>
      <c r="R1020" s="47" t="e">
        <f>-(P1013-O1013)</f>
        <v>#DIV/0!</v>
      </c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">
      <c r="A1021" s="1"/>
      <c r="B1021" s="18"/>
      <c r="C1021" s="37"/>
      <c r="D1021" s="1"/>
      <c r="E1021" s="37"/>
      <c r="F1021" s="17"/>
      <c r="G1021" s="1"/>
      <c r="H1021" s="18"/>
      <c r="I1021" s="37"/>
      <c r="J1021" s="1"/>
      <c r="K1021" s="37"/>
      <c r="L1021" s="17"/>
      <c r="M1021" s="1"/>
      <c r="N1021" s="18"/>
      <c r="O1021" s="37"/>
      <c r="P1021" s="1"/>
      <c r="Q1021" s="37"/>
      <c r="R1021" s="17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">
      <c r="A1022" s="1"/>
      <c r="B1022" s="18" t="s">
        <v>18</v>
      </c>
      <c r="C1022" s="37">
        <f>110/(110+100)</f>
        <v>0.52380952380952384</v>
      </c>
      <c r="D1022" s="1"/>
      <c r="E1022" s="37">
        <f>110/(110+100)</f>
        <v>0.52380952380952384</v>
      </c>
      <c r="F1022" s="17"/>
      <c r="G1022" s="1"/>
      <c r="H1022" s="18" t="s">
        <v>18</v>
      </c>
      <c r="I1022" s="37">
        <f>110/(110+100)</f>
        <v>0.52380952380952384</v>
      </c>
      <c r="J1022" s="1"/>
      <c r="K1022" s="37">
        <f>110/(110+100)</f>
        <v>0.52380952380952384</v>
      </c>
      <c r="L1022" s="17"/>
      <c r="M1022" s="1"/>
      <c r="N1022" s="18" t="s">
        <v>18</v>
      </c>
      <c r="O1022" s="37">
        <f>110/(110+100)</f>
        <v>0.52380952380952384</v>
      </c>
      <c r="P1022" s="1"/>
      <c r="Q1022" s="37">
        <f>110/(110+100)</f>
        <v>0.52380952380952384</v>
      </c>
      <c r="R1022" s="17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">
      <c r="A1023" s="1"/>
      <c r="B1023" s="18"/>
      <c r="C1023" s="37"/>
      <c r="D1023" s="1"/>
      <c r="E1023" s="37"/>
      <c r="F1023" s="17"/>
      <c r="G1023" s="34"/>
      <c r="H1023" s="18"/>
      <c r="I1023" s="37"/>
      <c r="J1023" s="1"/>
      <c r="K1023" s="37"/>
      <c r="L1023" s="17"/>
      <c r="M1023" s="1"/>
      <c r="N1023" s="18"/>
      <c r="O1023" s="37"/>
      <c r="P1023" s="1"/>
      <c r="Q1023" s="37"/>
      <c r="R1023" s="17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">
      <c r="A1024" s="1"/>
      <c r="B1024" s="45" t="s">
        <v>19</v>
      </c>
      <c r="C1024" s="48" t="e">
        <f>C1020-C1022</f>
        <v>#DIV/0!</v>
      </c>
      <c r="D1024" s="1"/>
      <c r="E1024" s="48" t="e">
        <f>E1020-E1022</f>
        <v>#DIV/0!</v>
      </c>
      <c r="F1024" s="17"/>
      <c r="G1024" s="34"/>
      <c r="H1024" s="45" t="s">
        <v>19</v>
      </c>
      <c r="I1024" s="48" t="e">
        <f>I1020-I1022</f>
        <v>#DIV/0!</v>
      </c>
      <c r="J1024" s="1"/>
      <c r="K1024" s="48" t="e">
        <f>K1020-K1022</f>
        <v>#DIV/0!</v>
      </c>
      <c r="L1024" s="17"/>
      <c r="M1024" s="1"/>
      <c r="N1024" s="45" t="s">
        <v>19</v>
      </c>
      <c r="O1024" s="48" t="e">
        <f>O1020-O1022</f>
        <v>#DIV/0!</v>
      </c>
      <c r="P1024" s="1"/>
      <c r="Q1024" s="48" t="e">
        <f>Q1020-Q1022</f>
        <v>#DIV/0!</v>
      </c>
      <c r="R1024" s="17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">
      <c r="A1025" s="1"/>
      <c r="B1025" s="44"/>
      <c r="C1025" s="37"/>
      <c r="D1025" s="1"/>
      <c r="E1025" s="37"/>
      <c r="F1025" s="17"/>
      <c r="G1025" s="1"/>
      <c r="H1025" s="44"/>
      <c r="I1025" s="37"/>
      <c r="J1025" s="1"/>
      <c r="K1025" s="37"/>
      <c r="L1025" s="17"/>
      <c r="M1025" s="1"/>
      <c r="N1025" s="44"/>
      <c r="O1025" s="37"/>
      <c r="P1025" s="1"/>
      <c r="Q1025" s="37"/>
      <c r="R1025" s="17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2">
      <c r="A1026" s="1"/>
      <c r="B1026" s="45" t="s">
        <v>20</v>
      </c>
      <c r="C1026" s="49">
        <f>VLOOKUP(C1003,'[2]Kelly Sunday'!$C$2:$L$106,9,FALSE)</f>
        <v>-3.11077897412226</v>
      </c>
      <c r="D1026" s="1"/>
      <c r="E1026" s="49">
        <f>VLOOKUP(D1003,'[2]Kelly Sunday'!$E$2:$L$106,8,FALSE)</f>
        <v>-39.27273810197434</v>
      </c>
      <c r="F1026" s="17"/>
      <c r="G1026" s="1"/>
      <c r="H1026" s="45" t="s">
        <v>20</v>
      </c>
      <c r="I1026" s="49">
        <f>VLOOKUP(I1003,'[2]Kelly Sunday'!$C$2:$L$106,9,FALSE)</f>
        <v>-3.11077897412226</v>
      </c>
      <c r="J1026" s="1"/>
      <c r="K1026" s="49">
        <f>VLOOKUP(J1003,'[2]Kelly Sunday'!$E$2:$L$106,8,FALSE)</f>
        <v>-39.27273810197434</v>
      </c>
      <c r="L1026" s="17"/>
      <c r="M1026" s="1"/>
      <c r="N1026" s="45" t="s">
        <v>20</v>
      </c>
      <c r="O1026" s="49">
        <f>VLOOKUP(O1003,'[2]Kelly Sunday'!$C$2:$L$106,9,FALSE)</f>
        <v>-3.11077897412226</v>
      </c>
      <c r="P1026" s="1"/>
      <c r="Q1026" s="49">
        <f>VLOOKUP(P1003,'[2]Kelly Sunday'!$E$2:$L$106,8,FALSE)</f>
        <v>-39.27273810197434</v>
      </c>
      <c r="R1026" s="17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2">
      <c r="A1027" s="1"/>
      <c r="B1027" s="44"/>
      <c r="C1027" s="37"/>
      <c r="D1027" s="1"/>
      <c r="E1027" s="37"/>
      <c r="F1027" s="17"/>
      <c r="G1027" s="1"/>
      <c r="H1027" s="44"/>
      <c r="I1027" s="37"/>
      <c r="J1027" s="1"/>
      <c r="K1027" s="37"/>
      <c r="L1027" s="17"/>
      <c r="M1027" s="1"/>
      <c r="N1027" s="44"/>
      <c r="O1027" s="37"/>
      <c r="P1027" s="1"/>
      <c r="Q1027" s="37"/>
      <c r="R1027" s="17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2">
      <c r="A1028" s="1"/>
      <c r="B1028" s="50" t="s">
        <v>21</v>
      </c>
      <c r="C1028" s="37"/>
      <c r="D1028" s="3" t="s">
        <v>14</v>
      </c>
      <c r="E1028" s="37"/>
      <c r="F1028" s="17"/>
      <c r="G1028" s="1"/>
      <c r="H1028" s="50" t="s">
        <v>21</v>
      </c>
      <c r="I1028" s="37"/>
      <c r="J1028" s="3" t="s">
        <v>14</v>
      </c>
      <c r="K1028" s="37"/>
      <c r="L1028" s="17"/>
      <c r="M1028" s="1"/>
      <c r="N1028" s="50" t="s">
        <v>21</v>
      </c>
      <c r="O1028" s="37"/>
      <c r="P1028" s="3" t="s">
        <v>14</v>
      </c>
      <c r="Q1028" s="37"/>
      <c r="R1028" s="17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2">
      <c r="A1029" s="1"/>
      <c r="B1029" s="44"/>
      <c r="C1029" s="31" t="str">
        <f>C1003</f>
        <v>North Carolina A&amp;T</v>
      </c>
      <c r="D1029" s="3">
        <v>147.5</v>
      </c>
      <c r="E1029" s="31" t="str">
        <f>D1003</f>
        <v>Creighton</v>
      </c>
      <c r="F1029" s="17" t="s">
        <v>22</v>
      </c>
      <c r="G1029" s="1"/>
      <c r="H1029" s="44"/>
      <c r="I1029" s="31" t="str">
        <f>I1003</f>
        <v>North Carolina A&amp;T</v>
      </c>
      <c r="J1029" s="3">
        <v>147.5</v>
      </c>
      <c r="K1029" s="31" t="str">
        <f>J1003</f>
        <v>Creighton</v>
      </c>
      <c r="L1029" s="17" t="s">
        <v>22</v>
      </c>
      <c r="M1029" s="1"/>
      <c r="N1029" s="44"/>
      <c r="O1029" s="31" t="str">
        <f>O1003</f>
        <v>North Carolina A&amp;T</v>
      </c>
      <c r="P1029" s="3">
        <v>147.5</v>
      </c>
      <c r="Q1029" s="31" t="str">
        <f>P1003</f>
        <v>Creighton</v>
      </c>
      <c r="R1029" s="17" t="s">
        <v>22</v>
      </c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2">
      <c r="A1030" s="1"/>
      <c r="B1030" s="45" t="s">
        <v>23</v>
      </c>
      <c r="C1030" s="46" t="e">
        <f>C1013</f>
        <v>#DIV/0!</v>
      </c>
      <c r="D1030" s="1"/>
      <c r="E1030" s="46" t="e">
        <f>D1013</f>
        <v>#DIV/0!</v>
      </c>
      <c r="F1030" s="33" t="e">
        <f>E1030+C1030</f>
        <v>#DIV/0!</v>
      </c>
      <c r="G1030" s="1"/>
      <c r="H1030" s="45" t="s">
        <v>23</v>
      </c>
      <c r="I1030" s="46" t="e">
        <f>I1013</f>
        <v>#DIV/0!</v>
      </c>
      <c r="J1030" s="1"/>
      <c r="K1030" s="46" t="e">
        <f>J1013</f>
        <v>#DIV/0!</v>
      </c>
      <c r="L1030" s="33" t="e">
        <f>K1030+I1030</f>
        <v>#DIV/0!</v>
      </c>
      <c r="M1030" s="1"/>
      <c r="N1030" s="45" t="s">
        <v>23</v>
      </c>
      <c r="O1030" s="46" t="e">
        <f>O1013</f>
        <v>#DIV/0!</v>
      </c>
      <c r="P1030" s="1"/>
      <c r="Q1030" s="46" t="e">
        <f>P1013</f>
        <v>#DIV/0!</v>
      </c>
      <c r="R1030" s="33" t="e">
        <f>Q1030+O1030</f>
        <v>#DIV/0!</v>
      </c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2">
      <c r="A1031" s="1"/>
      <c r="B1031" s="44"/>
      <c r="C1031" s="46"/>
      <c r="D1031" s="1"/>
      <c r="E1031" s="46"/>
      <c r="F1031" s="33"/>
      <c r="G1031" s="1"/>
      <c r="H1031" s="44"/>
      <c r="I1031" s="46"/>
      <c r="J1031" s="1"/>
      <c r="K1031" s="46"/>
      <c r="L1031" s="33"/>
      <c r="M1031" s="1"/>
      <c r="N1031" s="44"/>
      <c r="O1031" s="46"/>
      <c r="P1031" s="1"/>
      <c r="Q1031" s="46"/>
      <c r="R1031" s="33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 x14ac:dyDescent="0.2">
      <c r="A1032" s="1"/>
      <c r="B1032" s="44"/>
      <c r="C1032" s="51" t="s">
        <v>24</v>
      </c>
      <c r="D1032" s="3"/>
      <c r="E1032" s="51" t="s">
        <v>25</v>
      </c>
      <c r="F1032" s="33"/>
      <c r="G1032" s="1"/>
      <c r="H1032" s="44"/>
      <c r="I1032" s="51" t="s">
        <v>24</v>
      </c>
      <c r="J1032" s="3"/>
      <c r="K1032" s="51" t="s">
        <v>25</v>
      </c>
      <c r="L1032" s="33"/>
      <c r="M1032" s="1"/>
      <c r="N1032" s="44"/>
      <c r="O1032" s="51" t="s">
        <v>24</v>
      </c>
      <c r="P1032" s="3"/>
      <c r="Q1032" s="51" t="s">
        <v>25</v>
      </c>
      <c r="R1032" s="33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 x14ac:dyDescent="0.2">
      <c r="A1033" s="1"/>
      <c r="B1033" s="45" t="s">
        <v>26</v>
      </c>
      <c r="C1033" s="37" t="e">
        <f>(F1030^7.45)/((F1030^7.45)+(D1029^7.45))</f>
        <v>#DIV/0!</v>
      </c>
      <c r="D1033" s="1"/>
      <c r="E1033" s="52" t="e">
        <f>(D1029^7.45)/((D1029^7.45)+(F1030^7.45))</f>
        <v>#DIV/0!</v>
      </c>
      <c r="F1033" s="17"/>
      <c r="G1033" s="1"/>
      <c r="H1033" s="45" t="s">
        <v>26</v>
      </c>
      <c r="I1033" s="37" t="e">
        <f>(L1030^7.45)/((L1030^7.45)+(J1029^7.45))</f>
        <v>#DIV/0!</v>
      </c>
      <c r="J1033" s="1"/>
      <c r="K1033" s="52" t="e">
        <f>(J1029^7.45)/((J1029^7.45)+(L1030^7.45))</f>
        <v>#DIV/0!</v>
      </c>
      <c r="L1033" s="17"/>
      <c r="M1033" s="1"/>
      <c r="N1033" s="45" t="s">
        <v>26</v>
      </c>
      <c r="O1033" s="37" t="e">
        <f>(R1030^7.45)/((R1030^7.45)+(P1029^7.45))</f>
        <v>#DIV/0!</v>
      </c>
      <c r="P1033" s="1"/>
      <c r="Q1033" s="52" t="e">
        <f>(P1029^7.45)/((P1029^7.45)+(R1030^7.45))</f>
        <v>#DIV/0!</v>
      </c>
      <c r="R1033" s="17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 x14ac:dyDescent="0.2">
      <c r="A1034" s="1"/>
      <c r="B1034" s="44"/>
      <c r="C1034" s="37"/>
      <c r="D1034" s="37"/>
      <c r="E1034" s="37"/>
      <c r="F1034" s="17"/>
      <c r="G1034" s="1"/>
      <c r="H1034" s="44"/>
      <c r="I1034" s="37"/>
      <c r="J1034" s="37"/>
      <c r="K1034" s="37"/>
      <c r="L1034" s="17"/>
      <c r="M1034" s="1"/>
      <c r="N1034" s="44"/>
      <c r="O1034" s="37"/>
      <c r="P1034" s="37"/>
      <c r="Q1034" s="37"/>
      <c r="R1034" s="17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 x14ac:dyDescent="0.2">
      <c r="A1035" s="1"/>
      <c r="B1035" s="18" t="s">
        <v>18</v>
      </c>
      <c r="C1035" s="37">
        <f>110/(110+100)</f>
        <v>0.52380952380952384</v>
      </c>
      <c r="D1035" s="37"/>
      <c r="E1035" s="37">
        <f>110/(110+100)</f>
        <v>0.52380952380952384</v>
      </c>
      <c r="F1035" s="17"/>
      <c r="G1035" s="1"/>
      <c r="H1035" s="18" t="s">
        <v>18</v>
      </c>
      <c r="I1035" s="37">
        <f>110/(110+100)</f>
        <v>0.52380952380952384</v>
      </c>
      <c r="J1035" s="37"/>
      <c r="K1035" s="37">
        <f>110/(110+100)</f>
        <v>0.52380952380952384</v>
      </c>
      <c r="L1035" s="17"/>
      <c r="M1035" s="1"/>
      <c r="N1035" s="18" t="s">
        <v>18</v>
      </c>
      <c r="O1035" s="37">
        <f>110/(110+100)</f>
        <v>0.52380952380952384</v>
      </c>
      <c r="P1035" s="37"/>
      <c r="Q1035" s="37">
        <f>110/(110+100)</f>
        <v>0.52380952380952384</v>
      </c>
      <c r="R1035" s="17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 x14ac:dyDescent="0.2">
      <c r="A1036" s="1"/>
      <c r="B1036" s="44"/>
      <c r="C1036" s="37"/>
      <c r="D1036" s="37"/>
      <c r="E1036" s="37"/>
      <c r="F1036" s="17"/>
      <c r="G1036" s="1"/>
      <c r="H1036" s="44"/>
      <c r="I1036" s="37"/>
      <c r="J1036" s="37"/>
      <c r="K1036" s="37"/>
      <c r="L1036" s="17"/>
      <c r="M1036" s="1"/>
      <c r="N1036" s="44"/>
      <c r="O1036" s="37"/>
      <c r="P1036" s="37"/>
      <c r="Q1036" s="37"/>
      <c r="R1036" s="17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 x14ac:dyDescent="0.2">
      <c r="A1037" s="1"/>
      <c r="B1037" s="45" t="s">
        <v>19</v>
      </c>
      <c r="C1037" s="48" t="e">
        <f>C1033-C1035</f>
        <v>#DIV/0!</v>
      </c>
      <c r="D1037" s="1"/>
      <c r="E1037" s="48" t="e">
        <f>E1033-E1035</f>
        <v>#DIV/0!</v>
      </c>
      <c r="F1037" s="17"/>
      <c r="G1037" s="1"/>
      <c r="H1037" s="45" t="s">
        <v>19</v>
      </c>
      <c r="I1037" s="48" t="e">
        <f>I1033-I1035</f>
        <v>#DIV/0!</v>
      </c>
      <c r="J1037" s="1"/>
      <c r="K1037" s="48" t="e">
        <f>K1033-K1035</f>
        <v>#DIV/0!</v>
      </c>
      <c r="L1037" s="17"/>
      <c r="M1037" s="1"/>
      <c r="N1037" s="45" t="s">
        <v>19</v>
      </c>
      <c r="O1037" s="48" t="e">
        <f>O1033-O1035</f>
        <v>#DIV/0!</v>
      </c>
      <c r="P1037" s="1"/>
      <c r="Q1037" s="48" t="e">
        <f>Q1033-Q1035</f>
        <v>#DIV/0!</v>
      </c>
      <c r="R1037" s="17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 x14ac:dyDescent="0.2">
      <c r="A1038" s="1"/>
      <c r="B1038" s="44"/>
      <c r="C1038" s="37"/>
      <c r="D1038" s="1"/>
      <c r="E1038" s="37"/>
      <c r="F1038" s="17"/>
      <c r="G1038" s="1"/>
      <c r="H1038" s="44"/>
      <c r="I1038" s="37"/>
      <c r="J1038" s="1"/>
      <c r="K1038" s="37"/>
      <c r="L1038" s="17"/>
      <c r="M1038" s="1"/>
      <c r="N1038" s="44"/>
      <c r="O1038" s="37"/>
      <c r="P1038" s="1"/>
      <c r="Q1038" s="37"/>
      <c r="R1038" s="17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 x14ac:dyDescent="0.2">
      <c r="A1039" s="1"/>
      <c r="B1039" s="45" t="s">
        <v>20</v>
      </c>
      <c r="C1039" s="49">
        <f>VLOOKUP(C1003,'[2]Kelly Sunday O-U'!$C$2:$L$106,9,FALSE)</f>
        <v>-29.917593751466342</v>
      </c>
      <c r="D1039" s="1"/>
      <c r="E1039" s="49">
        <f>VLOOKUP(C1003,'[2]Kelly Sunday O-U'!$C$2:$L$106,10,FALSE)</f>
        <v>22.500011333883918</v>
      </c>
      <c r="F1039" s="17"/>
      <c r="G1039" s="1"/>
      <c r="H1039" s="45" t="s">
        <v>20</v>
      </c>
      <c r="I1039" s="49">
        <f>VLOOKUP(I1003,'[2]Kelly Sunday O-U'!$C$2:$L$106,9,FALSE)</f>
        <v>-29.917593751466342</v>
      </c>
      <c r="J1039" s="1"/>
      <c r="K1039" s="49">
        <f>VLOOKUP(I1003,'[2]Kelly Sunday O-U'!$C$2:$L$106,10,FALSE)</f>
        <v>22.500011333883918</v>
      </c>
      <c r="L1039" s="17"/>
      <c r="M1039" s="1"/>
      <c r="N1039" s="45" t="s">
        <v>20</v>
      </c>
      <c r="O1039" s="49">
        <f>VLOOKUP(O1003,'[2]Kelly Sunday O-U'!$C$2:$L$106,9,FALSE)</f>
        <v>-29.917593751466342</v>
      </c>
      <c r="P1039" s="1"/>
      <c r="Q1039" s="49">
        <f>VLOOKUP(O1003,'[2]Kelly Sunday O-U'!$C$2:$L$106,10,FALSE)</f>
        <v>22.500011333883918</v>
      </c>
      <c r="R1039" s="17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 x14ac:dyDescent="0.2">
      <c r="A1040" s="1"/>
      <c r="B1040" s="55"/>
      <c r="C1040" s="56"/>
      <c r="D1040" s="57"/>
      <c r="E1040" s="56"/>
      <c r="F1040" s="58"/>
      <c r="G1040" s="1"/>
      <c r="H1040" s="55"/>
      <c r="I1040" s="56"/>
      <c r="J1040" s="57"/>
      <c r="K1040" s="56"/>
      <c r="L1040" s="58"/>
      <c r="M1040" s="1"/>
      <c r="N1040" s="55"/>
      <c r="O1040" s="56"/>
      <c r="P1040" s="57"/>
      <c r="Q1040" s="56"/>
      <c r="R1040" s="58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 x14ac:dyDescent="0.2">
      <c r="A1041" s="1"/>
      <c r="B1041" s="1"/>
      <c r="C1041" s="37"/>
      <c r="D1041" s="1"/>
      <c r="E1041" s="37"/>
      <c r="F1041" s="1"/>
      <c r="G1041" s="1"/>
      <c r="H1041" s="1"/>
      <c r="I1041" s="37"/>
      <c r="J1041" s="1"/>
      <c r="K1041" s="37"/>
      <c r="L1041" s="1"/>
      <c r="M1041" s="1"/>
      <c r="N1041" s="1"/>
      <c r="O1041" s="37"/>
      <c r="P1041" s="1"/>
      <c r="Q1041" s="37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 x14ac:dyDescent="0.2">
      <c r="A1042" s="1"/>
      <c r="B1042" s="28"/>
      <c r="C1042" s="30"/>
      <c r="D1042" s="30"/>
      <c r="E1042" s="30"/>
      <c r="F1042" s="29"/>
      <c r="G1042" s="1"/>
      <c r="H1042" s="28"/>
      <c r="I1042" s="30"/>
      <c r="J1042" s="30"/>
      <c r="K1042" s="30"/>
      <c r="L1042" s="29"/>
      <c r="M1042" s="1"/>
      <c r="N1042" s="28"/>
      <c r="O1042" s="30"/>
      <c r="P1042" s="30"/>
      <c r="Q1042" s="30"/>
      <c r="R1042" s="29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 x14ac:dyDescent="0.2">
      <c r="A1043" s="1"/>
      <c r="B1043" s="18"/>
      <c r="C1043" s="31" t="s">
        <v>5</v>
      </c>
      <c r="D1043" s="31" t="s">
        <v>33</v>
      </c>
      <c r="E1043" s="1"/>
      <c r="F1043" s="17"/>
      <c r="G1043" s="1"/>
      <c r="H1043" s="18"/>
      <c r="I1043" s="31" t="s">
        <v>5</v>
      </c>
      <c r="J1043" s="31" t="s">
        <v>33</v>
      </c>
      <c r="K1043" s="1"/>
      <c r="L1043" s="17"/>
      <c r="M1043" s="1"/>
      <c r="N1043" s="18"/>
      <c r="O1043" s="31" t="s">
        <v>5</v>
      </c>
      <c r="P1043" s="31" t="s">
        <v>33</v>
      </c>
      <c r="Q1043" s="1"/>
      <c r="R1043" s="17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 x14ac:dyDescent="0.2">
      <c r="A1044" s="1"/>
      <c r="B1044" s="18" t="s">
        <v>6</v>
      </c>
      <c r="C1044" s="32">
        <f>VLOOKUP(C1043,[2]Stats!$B$2:$H$364,5,FALSE)-(VLOOKUP(C1043,[2]Stats!$B$2:$I$364,8,FALSE)/2)</f>
        <v>96.888500000000008</v>
      </c>
      <c r="D1044" s="32">
        <f>VLOOKUP(D1043,[2]Stats!$B$2:$H$364,5,FALSE)-(VLOOKUP(D1043,[2]Stats!$B$2:$I$364,8,FALSE)/2)</f>
        <v>100.724</v>
      </c>
      <c r="E1044" s="1"/>
      <c r="F1044" s="33"/>
      <c r="G1044" s="1"/>
      <c r="H1044" s="18" t="s">
        <v>6</v>
      </c>
      <c r="I1044" s="32">
        <f>VLOOKUP(I1043,[2]Stats!$B$2:$H$364,5,FALSE)-(VLOOKUP(I1043,[2]Stats!$B$2:$I$364,8,FALSE)/2)</f>
        <v>96.888500000000008</v>
      </c>
      <c r="J1044" s="32">
        <f>VLOOKUP(J1043,[2]Stats!$B$2:$H$364,5,FALSE)-(VLOOKUP(J1043,[2]Stats!$B$2:$I$364,8,FALSE)/2)</f>
        <v>100.724</v>
      </c>
      <c r="K1044" s="1"/>
      <c r="L1044" s="33"/>
      <c r="M1044" s="1"/>
      <c r="N1044" s="18" t="s">
        <v>6</v>
      </c>
      <c r="O1044" s="32">
        <f>VLOOKUP(O1043,[2]Stats!$B$2:$H$364,5,FALSE)-(VLOOKUP(O1043,[2]Stats!$B$2:$I$364,8,FALSE)/2)</f>
        <v>96.888500000000008</v>
      </c>
      <c r="P1044" s="32">
        <f>VLOOKUP(P1043,[2]Stats!$B$2:$H$364,5,FALSE)-(VLOOKUP(P1043,[2]Stats!$B$2:$I$364,8,FALSE)/2)</f>
        <v>100.724</v>
      </c>
      <c r="Q1044" s="1"/>
      <c r="R1044" s="33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 x14ac:dyDescent="0.2">
      <c r="A1045" s="1"/>
      <c r="B1045" s="18" t="s">
        <v>7</v>
      </c>
      <c r="C1045" s="32">
        <f>VLOOKUP(C1043,[2]Stats!$B$2:$H$364,6,FALSE)-(VLOOKUP(C1043,[2]Stats!$B$2:$I$364,8,FALSE)/2)</f>
        <v>107.88850000000001</v>
      </c>
      <c r="D1045" s="32">
        <f>VLOOKUP(D1043,[2]Stats!$B$2:$H$364,6,FALSE)-(VLOOKUP(D1043,[2]Stats!$B$2:$I$364,8,FALSE)/2)</f>
        <v>98.123999999999995</v>
      </c>
      <c r="E1045" s="1"/>
      <c r="F1045" s="35"/>
      <c r="G1045" s="1"/>
      <c r="H1045" s="18" t="s">
        <v>7</v>
      </c>
      <c r="I1045" s="32">
        <f>VLOOKUP(I1043,[2]Stats!$B$2:$H$364,6,FALSE)-(VLOOKUP(I1043,[2]Stats!$B$2:$I$364,8,FALSE)/2)</f>
        <v>107.88850000000001</v>
      </c>
      <c r="J1045" s="32">
        <f>VLOOKUP(J1043,[2]Stats!$B$2:$H$364,6,FALSE)-(VLOOKUP(J1043,[2]Stats!$B$2:$I$364,8,FALSE)/2)</f>
        <v>98.123999999999995</v>
      </c>
      <c r="K1045" s="1"/>
      <c r="L1045" s="35"/>
      <c r="M1045" s="1"/>
      <c r="N1045" s="18" t="s">
        <v>7</v>
      </c>
      <c r="O1045" s="32">
        <f>VLOOKUP(O1043,[2]Stats!$B$2:$H$364,6,FALSE)-(VLOOKUP(O1043,[2]Stats!$B$2:$I$364,8,FALSE)/2)</f>
        <v>107.88850000000001</v>
      </c>
      <c r="P1045" s="32">
        <f>VLOOKUP(P1043,[2]Stats!$B$2:$H$364,6,FALSE)-(VLOOKUP(P1043,[2]Stats!$B$2:$I$364,8,FALSE)/2)</f>
        <v>98.123999999999995</v>
      </c>
      <c r="Q1045" s="1"/>
      <c r="R1045" s="35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 x14ac:dyDescent="0.2">
      <c r="A1046" s="1"/>
      <c r="B1046" s="18"/>
      <c r="C1046" s="3"/>
      <c r="D1046" s="3"/>
      <c r="E1046" s="1"/>
      <c r="F1046" s="11"/>
      <c r="G1046" s="1"/>
      <c r="H1046" s="18"/>
      <c r="I1046" s="3"/>
      <c r="J1046" s="3"/>
      <c r="K1046" s="1"/>
      <c r="L1046" s="11"/>
      <c r="M1046" s="1"/>
      <c r="N1046" s="18"/>
      <c r="O1046" s="3"/>
      <c r="P1046" s="3"/>
      <c r="Q1046" s="1"/>
      <c r="R1046" s="1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 x14ac:dyDescent="0.2">
      <c r="A1047" s="1"/>
      <c r="B1047" s="18" t="s">
        <v>8</v>
      </c>
      <c r="C1047" s="32">
        <f>(C1044*D1045)/[2]Stats!$F$361</f>
        <v>92.258157602696542</v>
      </c>
      <c r="D1047" s="32">
        <f>(D1044*C1045)/[2]Stats!$F$361</f>
        <v>105.4545737858501</v>
      </c>
      <c r="E1047" s="1"/>
      <c r="F1047" s="11"/>
      <c r="G1047" s="1"/>
      <c r="H1047" s="18" t="s">
        <v>8</v>
      </c>
      <c r="I1047" s="32">
        <f>(I1044*J1045)/[2]Stats!$F$361</f>
        <v>92.258157602696542</v>
      </c>
      <c r="J1047" s="32">
        <f>(J1044*I1045)/[2]Stats!$F$361</f>
        <v>105.4545737858501</v>
      </c>
      <c r="K1047" s="1"/>
      <c r="L1047" s="11"/>
      <c r="M1047" s="1"/>
      <c r="N1047" s="18" t="s">
        <v>8</v>
      </c>
      <c r="O1047" s="32">
        <f>(O1044*P1045)/[2]Stats!$F$361</f>
        <v>92.258157602696542</v>
      </c>
      <c r="P1047" s="32">
        <f>(P1044*O1045)/[2]Stats!$F$361</f>
        <v>105.4545737858501</v>
      </c>
      <c r="Q1047" s="1"/>
      <c r="R1047" s="1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 x14ac:dyDescent="0.2">
      <c r="A1048" s="1"/>
      <c r="B1048" s="18"/>
      <c r="C1048" s="36"/>
      <c r="D1048" s="36"/>
      <c r="E1048" s="1"/>
      <c r="F1048" s="11"/>
      <c r="G1048" s="1"/>
      <c r="H1048" s="18"/>
      <c r="I1048" s="36"/>
      <c r="J1048" s="36"/>
      <c r="K1048" s="1"/>
      <c r="L1048" s="11"/>
      <c r="M1048" s="1"/>
      <c r="N1048" s="18"/>
      <c r="O1048" s="36"/>
      <c r="P1048" s="36"/>
      <c r="Q1048" s="1"/>
      <c r="R1048" s="1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 x14ac:dyDescent="0.2">
      <c r="A1049" s="1"/>
      <c r="B1049" s="18" t="s">
        <v>9</v>
      </c>
      <c r="C1049" s="32">
        <f>VLOOKUP(C1043,[2]Stats!$B$2:$H$364,7,FALSE)</f>
        <v>67.400000000000006</v>
      </c>
      <c r="D1049" s="32">
        <f>VLOOKUP(D1043,[2]Stats!$B$2:$H$364,7,FALSE)</f>
        <v>64</v>
      </c>
      <c r="E1049" s="37"/>
      <c r="F1049" s="38"/>
      <c r="G1049" s="1"/>
      <c r="H1049" s="18" t="s">
        <v>9</v>
      </c>
      <c r="I1049" s="32">
        <f>VLOOKUP(I1043,[2]Stats!$B$2:$H$364,7,FALSE)</f>
        <v>67.400000000000006</v>
      </c>
      <c r="J1049" s="32">
        <f>VLOOKUP(J1043,[2]Stats!$B$2:$H$364,7,FALSE)</f>
        <v>64</v>
      </c>
      <c r="K1049" s="37"/>
      <c r="L1049" s="38"/>
      <c r="M1049" s="1"/>
      <c r="N1049" s="18" t="s">
        <v>9</v>
      </c>
      <c r="O1049" s="32">
        <f>VLOOKUP(O1043,[2]Stats!$B$2:$H$364,7,FALSE)</f>
        <v>67.400000000000006</v>
      </c>
      <c r="P1049" s="32">
        <f>VLOOKUP(P1043,[2]Stats!$B$2:$H$364,7,FALSE)</f>
        <v>64</v>
      </c>
      <c r="Q1049" s="37"/>
      <c r="R1049" s="38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 x14ac:dyDescent="0.2">
      <c r="A1050" s="1"/>
      <c r="B1050" s="18" t="s">
        <v>10</v>
      </c>
      <c r="C1050" s="39" t="e">
        <f>C1049/[2]Stats!$H$364</f>
        <v>#DIV/0!</v>
      </c>
      <c r="D1050" s="39" t="e">
        <f>D1049/[2]Stats!$H$364</f>
        <v>#DIV/0!</v>
      </c>
      <c r="E1050" s="37"/>
      <c r="F1050" s="38"/>
      <c r="G1050" s="1"/>
      <c r="H1050" s="18" t="s">
        <v>10</v>
      </c>
      <c r="I1050" s="39" t="e">
        <f>I1049/[2]Stats!$H$364</f>
        <v>#DIV/0!</v>
      </c>
      <c r="J1050" s="39" t="e">
        <f>J1049/[2]Stats!$H$364</f>
        <v>#DIV/0!</v>
      </c>
      <c r="K1050" s="37"/>
      <c r="L1050" s="38"/>
      <c r="M1050" s="1"/>
      <c r="N1050" s="18" t="s">
        <v>10</v>
      </c>
      <c r="O1050" s="39" t="e">
        <f>O1049/[2]Stats!$H$364</f>
        <v>#DIV/0!</v>
      </c>
      <c r="P1050" s="39" t="e">
        <f>P1049/[2]Stats!$H$364</f>
        <v>#DIV/0!</v>
      </c>
      <c r="Q1050" s="37"/>
      <c r="R1050" s="38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 x14ac:dyDescent="0.2">
      <c r="A1051" s="1"/>
      <c r="B1051" s="18" t="s">
        <v>11</v>
      </c>
      <c r="C1051" s="79" t="e">
        <f>(((C1050*D1050)*[2]Stats!$H$364))</f>
        <v>#DIV/0!</v>
      </c>
      <c r="D1051" s="75"/>
      <c r="E1051" s="37"/>
      <c r="F1051" s="38"/>
      <c r="G1051" s="1"/>
      <c r="H1051" s="18" t="s">
        <v>11</v>
      </c>
      <c r="I1051" s="79" t="e">
        <f>(((I1050*J1050)*[2]Stats!$H$364))</f>
        <v>#DIV/0!</v>
      </c>
      <c r="J1051" s="75"/>
      <c r="K1051" s="37"/>
      <c r="L1051" s="38"/>
      <c r="M1051" s="1"/>
      <c r="N1051" s="18" t="s">
        <v>11</v>
      </c>
      <c r="O1051" s="79" t="e">
        <f>(((O1050*P1050)*[2]Stats!$H$364))</f>
        <v>#DIV/0!</v>
      </c>
      <c r="P1051" s="75"/>
      <c r="Q1051" s="37"/>
      <c r="R1051" s="38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 thickBot="1" x14ac:dyDescent="0.25">
      <c r="A1052" s="1"/>
      <c r="B1052" s="18"/>
      <c r="C1052" s="40"/>
      <c r="D1052" s="40"/>
      <c r="E1052" s="37"/>
      <c r="F1052" s="38"/>
      <c r="G1052" s="1"/>
      <c r="H1052" s="18"/>
      <c r="I1052" s="40"/>
      <c r="J1052" s="40"/>
      <c r="K1052" s="37"/>
      <c r="L1052" s="38"/>
      <c r="M1052" s="1"/>
      <c r="N1052" s="18"/>
      <c r="O1052" s="40"/>
      <c r="P1052" s="40"/>
      <c r="Q1052" s="37"/>
      <c r="R1052" s="38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 thickBot="1" x14ac:dyDescent="0.25">
      <c r="A1053" s="1"/>
      <c r="B1053" s="18" t="s">
        <v>12</v>
      </c>
      <c r="C1053" s="41" t="e">
        <f>C1047*(C1051/100)-((VLOOKUP(D1043,[2]Stats!$B$2:$K$364,10,FALSE))/2)-(C1054/2)+(D1054/2)</f>
        <v>#DIV/0!</v>
      </c>
      <c r="D1053" s="41" t="e">
        <f>D1047*(C1051/100)+((VLOOKUP(D1043,[2]Stats!$B$2:$K$364,10,FALSE))/2)-(D1054/2)+(C1054/2)</f>
        <v>#DIV/0!</v>
      </c>
      <c r="E1053" s="1"/>
      <c r="F1053" s="17"/>
      <c r="G1053" s="1"/>
      <c r="H1053" s="18" t="s">
        <v>12</v>
      </c>
      <c r="I1053" s="41" t="e">
        <f>I1047*(I1051/100)-((VLOOKUP(J1043,[2]Stats!$B$2:$K$364,10,FALSE))/2)-(I1054/2)+(J1054/2)</f>
        <v>#DIV/0!</v>
      </c>
      <c r="J1053" s="41" t="e">
        <f>J1047*(I1051/100)+((VLOOKUP(J1043,[2]Stats!$B$2:$K$364,10,FALSE))/2)-(J1054/2)+(I1054/2)</f>
        <v>#DIV/0!</v>
      </c>
      <c r="K1053" s="1"/>
      <c r="L1053" s="17"/>
      <c r="M1053" s="1"/>
      <c r="N1053" s="18" t="s">
        <v>12</v>
      </c>
      <c r="O1053" s="41" t="e">
        <f>O1047*(O1051/100)-((VLOOKUP(P1043,[2]Stats!$B$2:$K$364,10,FALSE))/2)-(O1054/2)+(P1054/2)</f>
        <v>#DIV/0!</v>
      </c>
      <c r="P1053" s="41" t="e">
        <f>P1047*(O1051/100)+((VLOOKUP(P1043,[2]Stats!$B$2:$K$364,10,FALSE))/2)-(P1054/2)+(O1054/2)</f>
        <v>#DIV/0!</v>
      </c>
      <c r="Q1053" s="1"/>
      <c r="R1053" s="17"/>
      <c r="S1053" s="1"/>
      <c r="T1053" s="1"/>
      <c r="U1053" s="1"/>
      <c r="V1053" s="1"/>
      <c r="W1053" s="1"/>
      <c r="X1053" s="1"/>
      <c r="Y1053" s="1"/>
      <c r="Z1053" s="1"/>
    </row>
    <row r="1054" spans="1:26" ht="13.5" customHeight="1" x14ac:dyDescent="0.2">
      <c r="A1054" s="1"/>
      <c r="B1054" s="18"/>
      <c r="C1054" s="42">
        <f>VLOOKUP(C1043,[2]Sheet14!$C$2:$D$364,2,FALSE)</f>
        <v>0</v>
      </c>
      <c r="D1054" s="42">
        <f>VLOOKUP(D1043,[2]Sheet14!$C$2:$D$364,2,FALSE)</f>
        <v>0</v>
      </c>
      <c r="E1054" s="1"/>
      <c r="F1054" s="17"/>
      <c r="G1054" s="1"/>
      <c r="H1054" s="18"/>
      <c r="I1054" s="42">
        <f>VLOOKUP(I1043,[2]Sheet14!$C$2:$D$364,2,FALSE)</f>
        <v>0</v>
      </c>
      <c r="J1054" s="42">
        <f>VLOOKUP(J1043,[2]Sheet14!$C$2:$D$364,2,FALSE)</f>
        <v>0</v>
      </c>
      <c r="K1054" s="1"/>
      <c r="L1054" s="17"/>
      <c r="M1054" s="1"/>
      <c r="N1054" s="18"/>
      <c r="O1054" s="42">
        <f>VLOOKUP(O1043,[2]Sheet14!$C$2:$D$364,2,FALSE)</f>
        <v>0</v>
      </c>
      <c r="P1054" s="42">
        <f>VLOOKUP(P1043,[2]Sheet14!$C$2:$D$364,2,FALSE)</f>
        <v>0</v>
      </c>
      <c r="Q1054" s="1"/>
      <c r="R1054" s="17"/>
      <c r="S1054" s="1"/>
      <c r="T1054" s="1"/>
      <c r="U1054" s="1"/>
      <c r="V1054" s="1"/>
      <c r="W1054" s="1"/>
      <c r="X1054" s="1"/>
      <c r="Y1054" s="1"/>
      <c r="Z1054" s="1"/>
    </row>
    <row r="1055" spans="1:26" ht="13.5" customHeight="1" x14ac:dyDescent="0.2">
      <c r="A1055" s="1"/>
      <c r="B1055" s="18"/>
      <c r="C1055" s="32"/>
      <c r="D1055" s="32"/>
      <c r="E1055" s="1"/>
      <c r="F1055" s="17"/>
      <c r="G1055" s="1"/>
      <c r="H1055" s="18"/>
      <c r="I1055" s="32"/>
      <c r="J1055" s="32"/>
      <c r="K1055" s="1"/>
      <c r="L1055" s="17"/>
      <c r="M1055" s="1"/>
      <c r="N1055" s="18"/>
      <c r="O1055" s="32"/>
      <c r="P1055" s="32"/>
      <c r="Q1055" s="1"/>
      <c r="R1055" s="17"/>
      <c r="S1055" s="1"/>
      <c r="T1055" s="1"/>
      <c r="U1055" s="1"/>
      <c r="V1055" s="1"/>
      <c r="W1055" s="1"/>
      <c r="X1055" s="1"/>
      <c r="Y1055" s="1"/>
      <c r="Z1055" s="1"/>
    </row>
    <row r="1056" spans="1:26" ht="13.5" customHeight="1" x14ac:dyDescent="0.2">
      <c r="A1056" s="1"/>
      <c r="B1056" s="43" t="s">
        <v>13</v>
      </c>
      <c r="C1056" s="1"/>
      <c r="D1056" s="3" t="s">
        <v>14</v>
      </c>
      <c r="E1056" s="3"/>
      <c r="F1056" s="11" t="s">
        <v>14</v>
      </c>
      <c r="G1056" s="1"/>
      <c r="H1056" s="43" t="s">
        <v>13</v>
      </c>
      <c r="I1056" s="1"/>
      <c r="J1056" s="3" t="s">
        <v>14</v>
      </c>
      <c r="K1056" s="3"/>
      <c r="L1056" s="11" t="s">
        <v>14</v>
      </c>
      <c r="M1056" s="1"/>
      <c r="N1056" s="43" t="s">
        <v>13</v>
      </c>
      <c r="O1056" s="1"/>
      <c r="P1056" s="3" t="s">
        <v>14</v>
      </c>
      <c r="Q1056" s="3"/>
      <c r="R1056" s="11" t="s">
        <v>14</v>
      </c>
      <c r="S1056" s="1"/>
      <c r="T1056" s="1"/>
      <c r="U1056" s="1"/>
      <c r="V1056" s="1"/>
      <c r="W1056" s="1"/>
      <c r="X1056" s="1"/>
      <c r="Y1056" s="1"/>
      <c r="Z1056" s="1"/>
    </row>
    <row r="1057" spans="1:26" ht="13.5" customHeight="1" x14ac:dyDescent="0.2">
      <c r="A1057" s="1"/>
      <c r="B1057" s="44"/>
      <c r="C1057" s="31" t="str">
        <f>C1043</f>
        <v>North Carolina A&amp;T</v>
      </c>
      <c r="D1057" s="3">
        <v>-2</v>
      </c>
      <c r="E1057" s="31" t="str">
        <f>D1043</f>
        <v>California</v>
      </c>
      <c r="F1057" s="65" t="s">
        <v>34</v>
      </c>
      <c r="G1057" s="1"/>
      <c r="H1057" s="44"/>
      <c r="I1057" s="31" t="str">
        <f>I1043</f>
        <v>North Carolina A&amp;T</v>
      </c>
      <c r="J1057" s="3">
        <v>-2</v>
      </c>
      <c r="K1057" s="31" t="str">
        <f>J1043</f>
        <v>California</v>
      </c>
      <c r="L1057" s="65" t="s">
        <v>34</v>
      </c>
      <c r="M1057" s="1"/>
      <c r="N1057" s="44"/>
      <c r="O1057" s="31" t="str">
        <f>O1043</f>
        <v>North Carolina A&amp;T</v>
      </c>
      <c r="P1057" s="3">
        <v>-2</v>
      </c>
      <c r="Q1057" s="31" t="str">
        <f>P1043</f>
        <v>California</v>
      </c>
      <c r="R1057" s="65" t="s">
        <v>34</v>
      </c>
      <c r="S1057" s="1"/>
      <c r="T1057" s="1"/>
      <c r="U1057" s="1"/>
      <c r="V1057" s="1"/>
      <c r="W1057" s="1"/>
      <c r="X1057" s="1"/>
      <c r="Y1057" s="1"/>
      <c r="Z1057" s="1"/>
    </row>
    <row r="1058" spans="1:26" ht="13.5" customHeight="1" x14ac:dyDescent="0.2">
      <c r="A1058" s="1"/>
      <c r="B1058" s="45" t="s">
        <v>15</v>
      </c>
      <c r="C1058" s="46" t="e">
        <f>IF(D1057&gt;0,C1053+D1057,C1053)</f>
        <v>#DIV/0!</v>
      </c>
      <c r="D1058" s="1"/>
      <c r="E1058" s="46" t="e">
        <f>IF(F1057&gt;0,D1053+F1057,D1053)</f>
        <v>#DIV/0!</v>
      </c>
      <c r="F1058" s="17"/>
      <c r="G1058" s="1"/>
      <c r="H1058" s="45" t="s">
        <v>15</v>
      </c>
      <c r="I1058" s="46" t="e">
        <f>IF(J1057&gt;0,I1053+J1057,I1053)</f>
        <v>#DIV/0!</v>
      </c>
      <c r="J1058" s="1"/>
      <c r="K1058" s="46" t="e">
        <f>IF(L1057&gt;0,J1053+L1057,J1053)</f>
        <v>#DIV/0!</v>
      </c>
      <c r="L1058" s="17"/>
      <c r="M1058" s="1"/>
      <c r="N1058" s="45" t="s">
        <v>15</v>
      </c>
      <c r="O1058" s="46" t="e">
        <f>IF(P1057&gt;0,O1053+P1057,O1053)</f>
        <v>#DIV/0!</v>
      </c>
      <c r="P1058" s="1"/>
      <c r="Q1058" s="46" t="e">
        <f>IF(R1057&gt;0,P1053+R1057,P1053)</f>
        <v>#DIV/0!</v>
      </c>
      <c r="R1058" s="17"/>
      <c r="S1058" s="1"/>
      <c r="T1058" s="1"/>
      <c r="U1058" s="1"/>
      <c r="V1058" s="1"/>
      <c r="W1058" s="1"/>
      <c r="X1058" s="1"/>
      <c r="Y1058" s="1"/>
      <c r="Z1058" s="1"/>
    </row>
    <row r="1059" spans="1:26" ht="13.5" customHeight="1" x14ac:dyDescent="0.2">
      <c r="A1059" s="1"/>
      <c r="B1059" s="44"/>
      <c r="C1059" s="37"/>
      <c r="D1059" s="3" t="s">
        <v>16</v>
      </c>
      <c r="E1059" s="37"/>
      <c r="F1059" s="11" t="s">
        <v>16</v>
      </c>
      <c r="G1059" s="1"/>
      <c r="H1059" s="44"/>
      <c r="I1059" s="37"/>
      <c r="J1059" s="3" t="s">
        <v>16</v>
      </c>
      <c r="K1059" s="37"/>
      <c r="L1059" s="11" t="s">
        <v>16</v>
      </c>
      <c r="M1059" s="1"/>
      <c r="N1059" s="44"/>
      <c r="O1059" s="37"/>
      <c r="P1059" s="3" t="s">
        <v>16</v>
      </c>
      <c r="Q1059" s="37"/>
      <c r="R1059" s="11" t="s">
        <v>16</v>
      </c>
      <c r="S1059" s="1"/>
      <c r="T1059" s="1"/>
      <c r="U1059" s="1"/>
      <c r="V1059" s="1"/>
      <c r="W1059" s="1"/>
      <c r="X1059" s="1"/>
      <c r="Y1059" s="1"/>
      <c r="Z1059" s="1"/>
    </row>
    <row r="1060" spans="1:26" ht="13.5" customHeight="1" x14ac:dyDescent="0.2">
      <c r="A1060" s="1"/>
      <c r="B1060" s="18" t="s">
        <v>17</v>
      </c>
      <c r="C1060" s="37" t="e">
        <f>((C1058^7.45)/((C1058^7.45)+(E1058^7.45)))</f>
        <v>#DIV/0!</v>
      </c>
      <c r="D1060" s="32" t="e">
        <f>-(C1053-D1053)</f>
        <v>#DIV/0!</v>
      </c>
      <c r="E1060" s="37" t="e">
        <f>((E1058^7.45)/((E1058^7.45)+(C1058^7.45)))</f>
        <v>#DIV/0!</v>
      </c>
      <c r="F1060" s="47" t="e">
        <f>-(D1053-C1053)</f>
        <v>#DIV/0!</v>
      </c>
      <c r="G1060" s="1"/>
      <c r="H1060" s="18" t="s">
        <v>17</v>
      </c>
      <c r="I1060" s="37" t="e">
        <f>((I1058^7.45)/((I1058^7.45)+(K1058^7.45)))</f>
        <v>#DIV/0!</v>
      </c>
      <c r="J1060" s="32" t="e">
        <f>-(I1053-J1053)</f>
        <v>#DIV/0!</v>
      </c>
      <c r="K1060" s="37" t="e">
        <f>((K1058^7.45)/((K1058^7.45)+(I1058^7.45)))</f>
        <v>#DIV/0!</v>
      </c>
      <c r="L1060" s="47" t="e">
        <f>-(J1053-I1053)</f>
        <v>#DIV/0!</v>
      </c>
      <c r="M1060" s="1"/>
      <c r="N1060" s="18" t="s">
        <v>17</v>
      </c>
      <c r="O1060" s="37" t="e">
        <f>((O1058^7.45)/((O1058^7.45)+(Q1058^7.45)))</f>
        <v>#DIV/0!</v>
      </c>
      <c r="P1060" s="32" t="e">
        <f>-(O1053-P1053)</f>
        <v>#DIV/0!</v>
      </c>
      <c r="Q1060" s="37" t="e">
        <f>((Q1058^7.45)/((Q1058^7.45)+(O1058^7.45)))</f>
        <v>#DIV/0!</v>
      </c>
      <c r="R1060" s="47" t="e">
        <f>-(P1053-O1053)</f>
        <v>#DIV/0!</v>
      </c>
      <c r="S1060" s="1"/>
      <c r="T1060" s="1"/>
      <c r="U1060" s="1"/>
      <c r="V1060" s="1"/>
      <c r="W1060" s="1"/>
      <c r="X1060" s="1"/>
      <c r="Y1060" s="1"/>
      <c r="Z1060" s="1"/>
    </row>
    <row r="1061" spans="1:26" ht="13.5" customHeight="1" x14ac:dyDescent="0.2">
      <c r="A1061" s="1"/>
      <c r="B1061" s="18"/>
      <c r="C1061" s="37"/>
      <c r="D1061" s="1"/>
      <c r="E1061" s="37"/>
      <c r="F1061" s="17"/>
      <c r="G1061" s="1"/>
      <c r="H1061" s="18"/>
      <c r="I1061" s="37"/>
      <c r="J1061" s="1"/>
      <c r="K1061" s="37"/>
      <c r="L1061" s="17"/>
      <c r="M1061" s="1"/>
      <c r="N1061" s="18"/>
      <c r="O1061" s="37"/>
      <c r="P1061" s="1"/>
      <c r="Q1061" s="37"/>
      <c r="R1061" s="17"/>
      <c r="S1061" s="1"/>
      <c r="T1061" s="1"/>
      <c r="U1061" s="1"/>
      <c r="V1061" s="1"/>
      <c r="W1061" s="1"/>
      <c r="X1061" s="1"/>
      <c r="Y1061" s="1"/>
      <c r="Z1061" s="1"/>
    </row>
    <row r="1062" spans="1:26" ht="13.5" customHeight="1" x14ac:dyDescent="0.2">
      <c r="A1062" s="1"/>
      <c r="B1062" s="18" t="s">
        <v>18</v>
      </c>
      <c r="C1062" s="37">
        <f>110/(110+100)</f>
        <v>0.52380952380952384</v>
      </c>
      <c r="D1062" s="1"/>
      <c r="E1062" s="37">
        <f>110/(110+100)</f>
        <v>0.52380952380952384</v>
      </c>
      <c r="F1062" s="17"/>
      <c r="G1062" s="1"/>
      <c r="H1062" s="18" t="s">
        <v>18</v>
      </c>
      <c r="I1062" s="37">
        <f>110/(110+100)</f>
        <v>0.52380952380952384</v>
      </c>
      <c r="J1062" s="1"/>
      <c r="K1062" s="37">
        <f>110/(110+100)</f>
        <v>0.52380952380952384</v>
      </c>
      <c r="L1062" s="17"/>
      <c r="M1062" s="1"/>
      <c r="N1062" s="18" t="s">
        <v>18</v>
      </c>
      <c r="O1062" s="37">
        <f>110/(110+100)</f>
        <v>0.52380952380952384</v>
      </c>
      <c r="P1062" s="1"/>
      <c r="Q1062" s="37">
        <f>110/(110+100)</f>
        <v>0.52380952380952384</v>
      </c>
      <c r="R1062" s="17"/>
      <c r="S1062" s="1"/>
      <c r="T1062" s="1"/>
      <c r="U1062" s="1"/>
      <c r="V1062" s="1"/>
      <c r="W1062" s="1"/>
      <c r="X1062" s="1"/>
      <c r="Y1062" s="1"/>
      <c r="Z1062" s="1"/>
    </row>
    <row r="1063" spans="1:26" ht="13.5" customHeight="1" x14ac:dyDescent="0.2">
      <c r="A1063" s="1"/>
      <c r="B1063" s="18"/>
      <c r="C1063" s="37"/>
      <c r="D1063" s="1"/>
      <c r="E1063" s="37"/>
      <c r="F1063" s="17"/>
      <c r="G1063" s="1"/>
      <c r="H1063" s="18"/>
      <c r="I1063" s="37"/>
      <c r="J1063" s="1"/>
      <c r="K1063" s="37"/>
      <c r="L1063" s="17"/>
      <c r="M1063" s="1"/>
      <c r="N1063" s="18"/>
      <c r="O1063" s="37"/>
      <c r="P1063" s="1"/>
      <c r="Q1063" s="37"/>
      <c r="R1063" s="17"/>
      <c r="S1063" s="1"/>
      <c r="T1063" s="1"/>
      <c r="U1063" s="1"/>
      <c r="V1063" s="1"/>
      <c r="W1063" s="1"/>
      <c r="X1063" s="1"/>
      <c r="Y1063" s="1"/>
      <c r="Z1063" s="1"/>
    </row>
    <row r="1064" spans="1:26" ht="13.5" customHeight="1" x14ac:dyDescent="0.2">
      <c r="A1064" s="1"/>
      <c r="B1064" s="45" t="s">
        <v>19</v>
      </c>
      <c r="C1064" s="48" t="e">
        <f>C1060-C1062</f>
        <v>#DIV/0!</v>
      </c>
      <c r="D1064" s="1"/>
      <c r="E1064" s="48" t="e">
        <f>E1060-E1062</f>
        <v>#DIV/0!</v>
      </c>
      <c r="F1064" s="17"/>
      <c r="G1064" s="1"/>
      <c r="H1064" s="45" t="s">
        <v>19</v>
      </c>
      <c r="I1064" s="48" t="e">
        <f>I1060-I1062</f>
        <v>#DIV/0!</v>
      </c>
      <c r="J1064" s="1"/>
      <c r="K1064" s="48" t="e">
        <f>K1060-K1062</f>
        <v>#DIV/0!</v>
      </c>
      <c r="L1064" s="17"/>
      <c r="M1064" s="1"/>
      <c r="N1064" s="45" t="s">
        <v>19</v>
      </c>
      <c r="O1064" s="48" t="e">
        <f>O1060-O1062</f>
        <v>#DIV/0!</v>
      </c>
      <c r="P1064" s="1"/>
      <c r="Q1064" s="48" t="e">
        <f>Q1060-Q1062</f>
        <v>#DIV/0!</v>
      </c>
      <c r="R1064" s="17"/>
      <c r="S1064" s="1"/>
      <c r="T1064" s="1"/>
      <c r="U1064" s="1"/>
      <c r="V1064" s="1"/>
      <c r="W1064" s="1"/>
      <c r="X1064" s="1"/>
      <c r="Y1064" s="1"/>
      <c r="Z1064" s="1"/>
    </row>
    <row r="1065" spans="1:26" ht="13.5" customHeight="1" x14ac:dyDescent="0.2">
      <c r="A1065" s="1"/>
      <c r="B1065" s="44"/>
      <c r="C1065" s="37"/>
      <c r="D1065" s="1"/>
      <c r="E1065" s="37"/>
      <c r="F1065" s="17"/>
      <c r="G1065" s="1"/>
      <c r="H1065" s="44"/>
      <c r="I1065" s="37"/>
      <c r="J1065" s="1"/>
      <c r="K1065" s="37"/>
      <c r="L1065" s="17"/>
      <c r="M1065" s="1"/>
      <c r="N1065" s="44"/>
      <c r="O1065" s="37"/>
      <c r="P1065" s="1"/>
      <c r="Q1065" s="37"/>
      <c r="R1065" s="17"/>
      <c r="S1065" s="1"/>
      <c r="T1065" s="1"/>
      <c r="U1065" s="1"/>
      <c r="V1065" s="1"/>
      <c r="W1065" s="1"/>
      <c r="X1065" s="1"/>
      <c r="Y1065" s="1"/>
      <c r="Z1065" s="1"/>
    </row>
    <row r="1066" spans="1:26" ht="13.5" customHeight="1" x14ac:dyDescent="0.2">
      <c r="A1066" s="1"/>
      <c r="B1066" s="45" t="s">
        <v>20</v>
      </c>
      <c r="C1066" s="49">
        <f>VLOOKUP(C1043,'[2]Kelly Sunday'!$C$2:$L$106,9,FALSE)</f>
        <v>-3.11077897412226</v>
      </c>
      <c r="D1066" s="1"/>
      <c r="E1066" s="49">
        <f>VLOOKUP(D1043,'[2]Kelly Sunday'!$E$2:$L$106,8,FALSE)</f>
        <v>-18.315877899992952</v>
      </c>
      <c r="F1066" s="17"/>
      <c r="G1066" s="1"/>
      <c r="H1066" s="45" t="s">
        <v>20</v>
      </c>
      <c r="I1066" s="49">
        <f>VLOOKUP(I1043,'[2]Kelly Sunday'!$C$2:$L$106,9,FALSE)</f>
        <v>-3.11077897412226</v>
      </c>
      <c r="J1066" s="1"/>
      <c r="K1066" s="49">
        <f>VLOOKUP(J1043,'[2]Kelly Sunday'!$E$2:$L$106,8,FALSE)</f>
        <v>-18.315877899992952</v>
      </c>
      <c r="L1066" s="17"/>
      <c r="M1066" s="1"/>
      <c r="N1066" s="45" t="s">
        <v>20</v>
      </c>
      <c r="O1066" s="49">
        <f>VLOOKUP(O1043,'[2]Kelly Sunday'!$C$2:$L$106,9,FALSE)</f>
        <v>-3.11077897412226</v>
      </c>
      <c r="P1066" s="1"/>
      <c r="Q1066" s="49">
        <f>VLOOKUP(P1043,'[2]Kelly Sunday'!$E$2:$L$106,8,FALSE)</f>
        <v>-18.315877899992952</v>
      </c>
      <c r="R1066" s="17"/>
      <c r="S1066" s="1"/>
      <c r="T1066" s="1"/>
      <c r="U1066" s="1"/>
      <c r="V1066" s="1"/>
      <c r="W1066" s="1"/>
      <c r="X1066" s="1"/>
      <c r="Y1066" s="1"/>
      <c r="Z1066" s="1"/>
    </row>
    <row r="1067" spans="1:26" ht="13.5" customHeight="1" x14ac:dyDescent="0.2">
      <c r="A1067" s="1"/>
      <c r="B1067" s="44"/>
      <c r="C1067" s="37"/>
      <c r="D1067" s="1"/>
      <c r="E1067" s="37"/>
      <c r="F1067" s="17"/>
      <c r="G1067" s="1"/>
      <c r="H1067" s="44"/>
      <c r="I1067" s="37"/>
      <c r="J1067" s="1"/>
      <c r="K1067" s="37"/>
      <c r="L1067" s="17"/>
      <c r="M1067" s="1"/>
      <c r="N1067" s="44"/>
      <c r="O1067" s="37"/>
      <c r="P1067" s="1"/>
      <c r="Q1067" s="37"/>
      <c r="R1067" s="17"/>
      <c r="S1067" s="1"/>
      <c r="T1067" s="1"/>
      <c r="U1067" s="1"/>
      <c r="V1067" s="1"/>
      <c r="W1067" s="1"/>
      <c r="X1067" s="1"/>
      <c r="Y1067" s="1"/>
      <c r="Z1067" s="1"/>
    </row>
    <row r="1068" spans="1:26" ht="13.5" customHeight="1" x14ac:dyDescent="0.2">
      <c r="A1068" s="1"/>
      <c r="B1068" s="50" t="s">
        <v>21</v>
      </c>
      <c r="C1068" s="37"/>
      <c r="D1068" s="3" t="s">
        <v>14</v>
      </c>
      <c r="E1068" s="37"/>
      <c r="F1068" s="17"/>
      <c r="G1068" s="1"/>
      <c r="H1068" s="50" t="s">
        <v>21</v>
      </c>
      <c r="I1068" s="37"/>
      <c r="J1068" s="3" t="s">
        <v>14</v>
      </c>
      <c r="K1068" s="37"/>
      <c r="L1068" s="17"/>
      <c r="M1068" s="1"/>
      <c r="N1068" s="50" t="s">
        <v>21</v>
      </c>
      <c r="O1068" s="37"/>
      <c r="P1068" s="3" t="s">
        <v>14</v>
      </c>
      <c r="Q1068" s="37"/>
      <c r="R1068" s="17"/>
      <c r="S1068" s="1"/>
      <c r="T1068" s="1"/>
      <c r="U1068" s="1"/>
      <c r="V1068" s="1"/>
      <c r="W1068" s="1"/>
      <c r="X1068" s="1"/>
      <c r="Y1068" s="1"/>
      <c r="Z1068" s="1"/>
    </row>
    <row r="1069" spans="1:26" ht="13.5" customHeight="1" x14ac:dyDescent="0.2">
      <c r="A1069" s="1"/>
      <c r="B1069" s="44"/>
      <c r="C1069" s="31" t="str">
        <f>C1043</f>
        <v>North Carolina A&amp;T</v>
      </c>
      <c r="D1069" s="3">
        <v>144.5</v>
      </c>
      <c r="E1069" s="31" t="str">
        <f>D1043</f>
        <v>California</v>
      </c>
      <c r="F1069" s="17" t="s">
        <v>22</v>
      </c>
      <c r="G1069" s="1"/>
      <c r="H1069" s="44"/>
      <c r="I1069" s="31" t="str">
        <f>I1043</f>
        <v>North Carolina A&amp;T</v>
      </c>
      <c r="J1069" s="3">
        <v>144.5</v>
      </c>
      <c r="K1069" s="31" t="str">
        <f>J1043</f>
        <v>California</v>
      </c>
      <c r="L1069" s="17" t="s">
        <v>22</v>
      </c>
      <c r="M1069" s="1"/>
      <c r="N1069" s="44"/>
      <c r="O1069" s="31" t="str">
        <f>O1043</f>
        <v>North Carolina A&amp;T</v>
      </c>
      <c r="P1069" s="3">
        <v>144.5</v>
      </c>
      <c r="Q1069" s="31" t="str">
        <f>P1043</f>
        <v>California</v>
      </c>
      <c r="R1069" s="17" t="s">
        <v>22</v>
      </c>
      <c r="S1069" s="1"/>
      <c r="T1069" s="1"/>
      <c r="U1069" s="1"/>
      <c r="V1069" s="1"/>
      <c r="W1069" s="1"/>
      <c r="X1069" s="1"/>
      <c r="Y1069" s="1"/>
      <c r="Z1069" s="1"/>
    </row>
    <row r="1070" spans="1:26" ht="13.5" customHeight="1" x14ac:dyDescent="0.2">
      <c r="A1070" s="1"/>
      <c r="B1070" s="45" t="s">
        <v>23</v>
      </c>
      <c r="C1070" s="46" t="e">
        <f>C1053</f>
        <v>#DIV/0!</v>
      </c>
      <c r="D1070" s="1"/>
      <c r="E1070" s="46" t="e">
        <f>D1053</f>
        <v>#DIV/0!</v>
      </c>
      <c r="F1070" s="33" t="e">
        <f>E1070+C1070</f>
        <v>#DIV/0!</v>
      </c>
      <c r="G1070" s="1"/>
      <c r="H1070" s="45" t="s">
        <v>23</v>
      </c>
      <c r="I1070" s="46" t="e">
        <f>I1053</f>
        <v>#DIV/0!</v>
      </c>
      <c r="J1070" s="1"/>
      <c r="K1070" s="46" t="e">
        <f>J1053</f>
        <v>#DIV/0!</v>
      </c>
      <c r="L1070" s="33" t="e">
        <f>K1070+I1070</f>
        <v>#DIV/0!</v>
      </c>
      <c r="M1070" s="1"/>
      <c r="N1070" s="45" t="s">
        <v>23</v>
      </c>
      <c r="O1070" s="46" t="e">
        <f>O1053</f>
        <v>#DIV/0!</v>
      </c>
      <c r="P1070" s="1"/>
      <c r="Q1070" s="46" t="e">
        <f>P1053</f>
        <v>#DIV/0!</v>
      </c>
      <c r="R1070" s="33" t="e">
        <f>Q1070+O1070</f>
        <v>#DIV/0!</v>
      </c>
      <c r="S1070" s="1"/>
      <c r="T1070" s="1"/>
      <c r="U1070" s="1"/>
      <c r="V1070" s="1"/>
      <c r="W1070" s="1"/>
      <c r="X1070" s="1"/>
      <c r="Y1070" s="1"/>
      <c r="Z1070" s="1"/>
    </row>
    <row r="1071" spans="1:26" ht="13.5" customHeight="1" x14ac:dyDescent="0.2">
      <c r="A1071" s="1"/>
      <c r="B1071" s="44"/>
      <c r="C1071" s="46"/>
      <c r="D1071" s="1"/>
      <c r="E1071" s="46"/>
      <c r="F1071" s="33"/>
      <c r="G1071" s="1"/>
      <c r="H1071" s="44"/>
      <c r="I1071" s="46"/>
      <c r="J1071" s="1"/>
      <c r="K1071" s="46"/>
      <c r="L1071" s="33"/>
      <c r="M1071" s="1"/>
      <c r="N1071" s="44"/>
      <c r="O1071" s="46"/>
      <c r="P1071" s="1"/>
      <c r="Q1071" s="46"/>
      <c r="R1071" s="33"/>
      <c r="S1071" s="1"/>
      <c r="T1071" s="1"/>
      <c r="U1071" s="1"/>
      <c r="V1071" s="1"/>
      <c r="W1071" s="1"/>
      <c r="X1071" s="1"/>
      <c r="Y1071" s="1"/>
      <c r="Z1071" s="1"/>
    </row>
    <row r="1072" spans="1:26" ht="13.5" customHeight="1" x14ac:dyDescent="0.2">
      <c r="A1072" s="1"/>
      <c r="B1072" s="44"/>
      <c r="C1072" s="51" t="s">
        <v>24</v>
      </c>
      <c r="D1072" s="3"/>
      <c r="E1072" s="51" t="s">
        <v>25</v>
      </c>
      <c r="F1072" s="33"/>
      <c r="G1072" s="1"/>
      <c r="H1072" s="44"/>
      <c r="I1072" s="51" t="s">
        <v>24</v>
      </c>
      <c r="J1072" s="3"/>
      <c r="K1072" s="51" t="s">
        <v>25</v>
      </c>
      <c r="L1072" s="33"/>
      <c r="M1072" s="1"/>
      <c r="N1072" s="44"/>
      <c r="O1072" s="51" t="s">
        <v>24</v>
      </c>
      <c r="P1072" s="3"/>
      <c r="Q1072" s="51" t="s">
        <v>25</v>
      </c>
      <c r="R1072" s="33"/>
      <c r="S1072" s="1"/>
      <c r="T1072" s="1"/>
      <c r="U1072" s="1"/>
      <c r="V1072" s="1"/>
      <c r="W1072" s="1"/>
      <c r="X1072" s="1"/>
      <c r="Y1072" s="1"/>
      <c r="Z1072" s="1"/>
    </row>
    <row r="1073" spans="1:26" ht="13.5" customHeight="1" x14ac:dyDescent="0.2">
      <c r="A1073" s="1"/>
      <c r="B1073" s="45" t="s">
        <v>26</v>
      </c>
      <c r="C1073" s="37" t="e">
        <f>(F1070^7.45)/((F1070^7.45)+(D1069^7.45))</f>
        <v>#DIV/0!</v>
      </c>
      <c r="D1073" s="1"/>
      <c r="E1073" s="52" t="e">
        <f>(D1069^7.45)/((D1069^7.45)+(F1070^7.45))</f>
        <v>#DIV/0!</v>
      </c>
      <c r="F1073" s="17"/>
      <c r="G1073" s="1"/>
      <c r="H1073" s="45" t="s">
        <v>26</v>
      </c>
      <c r="I1073" s="37" t="e">
        <f>(L1070^7.45)/((L1070^7.45)+(J1069^7.45))</f>
        <v>#DIV/0!</v>
      </c>
      <c r="J1073" s="1"/>
      <c r="K1073" s="52" t="e">
        <f>(J1069^7.45)/((J1069^7.45)+(L1070^7.45))</f>
        <v>#DIV/0!</v>
      </c>
      <c r="L1073" s="17"/>
      <c r="M1073" s="1"/>
      <c r="N1073" s="45" t="s">
        <v>26</v>
      </c>
      <c r="O1073" s="37" t="e">
        <f>(R1070^7.45)/((R1070^7.45)+(P1069^7.45))</f>
        <v>#DIV/0!</v>
      </c>
      <c r="P1073" s="1"/>
      <c r="Q1073" s="52" t="e">
        <f>(P1069^7.45)/((P1069^7.45)+(R1070^7.45))</f>
        <v>#DIV/0!</v>
      </c>
      <c r="R1073" s="17"/>
      <c r="S1073" s="1"/>
      <c r="T1073" s="1"/>
      <c r="U1073" s="1"/>
      <c r="V1073" s="1"/>
      <c r="W1073" s="1"/>
      <c r="X1073" s="1"/>
      <c r="Y1073" s="1"/>
      <c r="Z1073" s="1"/>
    </row>
    <row r="1074" spans="1:26" ht="13.5" customHeight="1" x14ac:dyDescent="0.2">
      <c r="A1074" s="1"/>
      <c r="B1074" s="44"/>
      <c r="C1074" s="37"/>
      <c r="D1074" s="37"/>
      <c r="E1074" s="37"/>
      <c r="F1074" s="17"/>
      <c r="G1074" s="1"/>
      <c r="H1074" s="44"/>
      <c r="I1074" s="37"/>
      <c r="J1074" s="37"/>
      <c r="K1074" s="37"/>
      <c r="L1074" s="17"/>
      <c r="M1074" s="1"/>
      <c r="N1074" s="44"/>
      <c r="O1074" s="37"/>
      <c r="P1074" s="37"/>
      <c r="Q1074" s="37"/>
      <c r="R1074" s="17"/>
      <c r="S1074" s="1"/>
      <c r="T1074" s="1"/>
      <c r="U1074" s="1"/>
      <c r="V1074" s="1"/>
      <c r="W1074" s="1"/>
      <c r="X1074" s="1"/>
      <c r="Y1074" s="1"/>
      <c r="Z1074" s="1"/>
    </row>
    <row r="1075" spans="1:26" ht="13.5" customHeight="1" x14ac:dyDescent="0.2">
      <c r="A1075" s="1"/>
      <c r="B1075" s="18" t="s">
        <v>18</v>
      </c>
      <c r="C1075" s="37">
        <f>110/(110+100)</f>
        <v>0.52380952380952384</v>
      </c>
      <c r="D1075" s="37"/>
      <c r="E1075" s="37">
        <f>110/(110+100)</f>
        <v>0.52380952380952384</v>
      </c>
      <c r="F1075" s="17"/>
      <c r="G1075" s="1"/>
      <c r="H1075" s="18" t="s">
        <v>18</v>
      </c>
      <c r="I1075" s="37">
        <f>110/(110+100)</f>
        <v>0.52380952380952384</v>
      </c>
      <c r="J1075" s="37"/>
      <c r="K1075" s="37">
        <f>110/(110+100)</f>
        <v>0.52380952380952384</v>
      </c>
      <c r="L1075" s="17"/>
      <c r="M1075" s="1"/>
      <c r="N1075" s="18" t="s">
        <v>18</v>
      </c>
      <c r="O1075" s="37">
        <f>110/(110+100)</f>
        <v>0.52380952380952384</v>
      </c>
      <c r="P1075" s="37"/>
      <c r="Q1075" s="37">
        <f>110/(110+100)</f>
        <v>0.52380952380952384</v>
      </c>
      <c r="R1075" s="17"/>
      <c r="S1075" s="1"/>
      <c r="T1075" s="1"/>
      <c r="U1075" s="1"/>
      <c r="V1075" s="1"/>
      <c r="W1075" s="1"/>
      <c r="X1075" s="1"/>
      <c r="Y1075" s="1"/>
      <c r="Z1075" s="1"/>
    </row>
    <row r="1076" spans="1:26" ht="13.5" customHeight="1" x14ac:dyDescent="0.2">
      <c r="A1076" s="1"/>
      <c r="B1076" s="44"/>
      <c r="C1076" s="37"/>
      <c r="D1076" s="37"/>
      <c r="E1076" s="37"/>
      <c r="F1076" s="17"/>
      <c r="G1076" s="1"/>
      <c r="H1076" s="44"/>
      <c r="I1076" s="37"/>
      <c r="J1076" s="37"/>
      <c r="K1076" s="37"/>
      <c r="L1076" s="17"/>
      <c r="M1076" s="1"/>
      <c r="N1076" s="44"/>
      <c r="O1076" s="37"/>
      <c r="P1076" s="37"/>
      <c r="Q1076" s="37"/>
      <c r="R1076" s="17"/>
      <c r="S1076" s="1"/>
      <c r="T1076" s="1"/>
      <c r="U1076" s="1"/>
      <c r="V1076" s="1"/>
      <c r="W1076" s="1"/>
      <c r="X1076" s="1"/>
      <c r="Y1076" s="1"/>
      <c r="Z1076" s="1"/>
    </row>
    <row r="1077" spans="1:26" ht="13.5" customHeight="1" x14ac:dyDescent="0.2">
      <c r="A1077" s="1"/>
      <c r="B1077" s="45" t="s">
        <v>19</v>
      </c>
      <c r="C1077" s="48" t="e">
        <f>C1073-C1075</f>
        <v>#DIV/0!</v>
      </c>
      <c r="D1077" s="1"/>
      <c r="E1077" s="48" t="e">
        <f>E1073-E1075</f>
        <v>#DIV/0!</v>
      </c>
      <c r="F1077" s="17"/>
      <c r="G1077" s="1"/>
      <c r="H1077" s="45" t="s">
        <v>19</v>
      </c>
      <c r="I1077" s="48" t="e">
        <f>I1073-I1075</f>
        <v>#DIV/0!</v>
      </c>
      <c r="J1077" s="1"/>
      <c r="K1077" s="48" t="e">
        <f>K1073-K1075</f>
        <v>#DIV/0!</v>
      </c>
      <c r="L1077" s="17"/>
      <c r="M1077" s="1"/>
      <c r="N1077" s="45" t="s">
        <v>19</v>
      </c>
      <c r="O1077" s="48" t="e">
        <f>O1073-O1075</f>
        <v>#DIV/0!</v>
      </c>
      <c r="P1077" s="1"/>
      <c r="Q1077" s="48" t="e">
        <f>Q1073-Q1075</f>
        <v>#DIV/0!</v>
      </c>
      <c r="R1077" s="17"/>
      <c r="S1077" s="1"/>
      <c r="T1077" s="1"/>
      <c r="U1077" s="1"/>
      <c r="V1077" s="1"/>
      <c r="W1077" s="1"/>
      <c r="X1077" s="1"/>
      <c r="Y1077" s="1"/>
      <c r="Z1077" s="1"/>
    </row>
    <row r="1078" spans="1:26" ht="13.5" customHeight="1" x14ac:dyDescent="0.2">
      <c r="A1078" s="1"/>
      <c r="B1078" s="44"/>
      <c r="C1078" s="37"/>
      <c r="D1078" s="1"/>
      <c r="E1078" s="37"/>
      <c r="F1078" s="17"/>
      <c r="G1078" s="1"/>
      <c r="H1078" s="44"/>
      <c r="I1078" s="37"/>
      <c r="J1078" s="1"/>
      <c r="K1078" s="37"/>
      <c r="L1078" s="17"/>
      <c r="M1078" s="1"/>
      <c r="N1078" s="44"/>
      <c r="O1078" s="37"/>
      <c r="P1078" s="1"/>
      <c r="Q1078" s="37"/>
      <c r="R1078" s="17"/>
      <c r="S1078" s="1"/>
      <c r="T1078" s="1"/>
      <c r="U1078" s="1"/>
      <c r="V1078" s="1"/>
      <c r="W1078" s="1"/>
      <c r="X1078" s="1"/>
      <c r="Y1078" s="1"/>
      <c r="Z1078" s="1"/>
    </row>
    <row r="1079" spans="1:26" ht="13.5" customHeight="1" x14ac:dyDescent="0.2">
      <c r="A1079" s="1"/>
      <c r="B1079" s="45" t="s">
        <v>20</v>
      </c>
      <c r="C1079" s="49">
        <f>VLOOKUP(C1043,'[2]Kelly Sunday O-U'!$C$2:$L$106,9,FALSE)</f>
        <v>-29.917593751466342</v>
      </c>
      <c r="D1079" s="1"/>
      <c r="E1079" s="49">
        <f>VLOOKUP(C1043,'[2]Kelly Sunday O-U'!$C$2:$L$106,10,FALSE)</f>
        <v>22.500011333883918</v>
      </c>
      <c r="F1079" s="17"/>
      <c r="G1079" s="1"/>
      <c r="H1079" s="45" t="s">
        <v>20</v>
      </c>
      <c r="I1079" s="49">
        <f>VLOOKUP(I1043,'[2]Kelly Sunday O-U'!$C$2:$L$106,9,FALSE)</f>
        <v>-29.917593751466342</v>
      </c>
      <c r="J1079" s="1"/>
      <c r="K1079" s="49">
        <f>VLOOKUP(I1043,'[2]Kelly Sunday O-U'!$C$2:$L$106,10,FALSE)</f>
        <v>22.500011333883918</v>
      </c>
      <c r="L1079" s="17"/>
      <c r="M1079" s="1"/>
      <c r="N1079" s="45" t="s">
        <v>20</v>
      </c>
      <c r="O1079" s="49">
        <f>VLOOKUP(O1043,'[2]Kelly Sunday O-U'!$C$2:$L$106,9,FALSE)</f>
        <v>-29.917593751466342</v>
      </c>
      <c r="P1079" s="1"/>
      <c r="Q1079" s="49">
        <f>VLOOKUP(O1043,'[2]Kelly Sunday O-U'!$C$2:$L$106,10,FALSE)</f>
        <v>22.500011333883918</v>
      </c>
      <c r="R1079" s="17"/>
      <c r="S1079" s="1"/>
      <c r="T1079" s="1"/>
      <c r="U1079" s="1"/>
      <c r="V1079" s="1"/>
      <c r="W1079" s="1"/>
      <c r="X1079" s="1"/>
      <c r="Y1079" s="1"/>
      <c r="Z1079" s="1"/>
    </row>
    <row r="1080" spans="1:26" ht="13.5" customHeight="1" x14ac:dyDescent="0.2">
      <c r="A1080" s="1"/>
      <c r="B1080" s="55"/>
      <c r="C1080" s="56"/>
      <c r="D1080" s="57"/>
      <c r="E1080" s="56"/>
      <c r="F1080" s="58"/>
      <c r="G1080" s="1"/>
      <c r="H1080" s="55"/>
      <c r="I1080" s="56"/>
      <c r="J1080" s="57"/>
      <c r="K1080" s="56"/>
      <c r="L1080" s="58"/>
      <c r="M1080" s="1"/>
      <c r="N1080" s="55"/>
      <c r="O1080" s="56"/>
      <c r="P1080" s="57"/>
      <c r="Q1080" s="56"/>
      <c r="R1080" s="58"/>
      <c r="S1080" s="1"/>
      <c r="T1080" s="1"/>
      <c r="U1080" s="1"/>
      <c r="V1080" s="1"/>
      <c r="W1080" s="1"/>
      <c r="X1080" s="1"/>
      <c r="Y1080" s="1"/>
      <c r="Z1080" s="1"/>
    </row>
    <row r="1081" spans="1:26" ht="13.5" customHeight="1" x14ac:dyDescent="0.2">
      <c r="A1081" s="1"/>
      <c r="B1081" s="63"/>
      <c r="C1081" s="37"/>
      <c r="D1081" s="3"/>
      <c r="E1081" s="37"/>
      <c r="F1081" s="1"/>
      <c r="G1081" s="1"/>
      <c r="H1081" s="1"/>
      <c r="I1081" s="1"/>
      <c r="J1081" s="3"/>
      <c r="K1081" s="1"/>
      <c r="L1081" s="1"/>
      <c r="M1081" s="1"/>
      <c r="N1081" s="1"/>
      <c r="O1081" s="1"/>
      <c r="P1081" s="3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3.5" customHeight="1" x14ac:dyDescent="0.2">
      <c r="A1082" s="1"/>
      <c r="B1082" s="28"/>
      <c r="C1082" s="30"/>
      <c r="D1082" s="30"/>
      <c r="E1082" s="30"/>
      <c r="F1082" s="29"/>
      <c r="G1082" s="1"/>
      <c r="H1082" s="28"/>
      <c r="I1082" s="30"/>
      <c r="J1082" s="30"/>
      <c r="K1082" s="30"/>
      <c r="L1082" s="29"/>
      <c r="M1082" s="1"/>
      <c r="N1082" s="28"/>
      <c r="O1082" s="30"/>
      <c r="P1082" s="30"/>
      <c r="Q1082" s="30"/>
      <c r="R1082" s="29"/>
      <c r="S1082" s="1"/>
      <c r="T1082" s="1"/>
      <c r="U1082" s="1"/>
      <c r="V1082" s="1"/>
      <c r="W1082" s="1"/>
      <c r="X1082" s="1"/>
      <c r="Y1082" s="1"/>
      <c r="Z1082" s="1"/>
    </row>
    <row r="1083" spans="1:26" ht="13.5" customHeight="1" x14ac:dyDescent="0.2">
      <c r="A1083" s="1"/>
      <c r="B1083" s="18"/>
      <c r="C1083" s="31" t="s">
        <v>5</v>
      </c>
      <c r="D1083" s="31" t="s">
        <v>35</v>
      </c>
      <c r="E1083" s="1"/>
      <c r="F1083" s="17"/>
      <c r="G1083" s="1"/>
      <c r="H1083" s="18"/>
      <c r="I1083" s="31" t="s">
        <v>5</v>
      </c>
      <c r="J1083" s="31" t="s">
        <v>35</v>
      </c>
      <c r="K1083" s="1"/>
      <c r="L1083" s="17"/>
      <c r="M1083" s="1"/>
      <c r="N1083" s="18"/>
      <c r="O1083" s="31" t="s">
        <v>5</v>
      </c>
      <c r="P1083" s="31" t="s">
        <v>35</v>
      </c>
      <c r="Q1083" s="1"/>
      <c r="R1083" s="17"/>
      <c r="S1083" s="1"/>
      <c r="T1083" s="1"/>
      <c r="U1083" s="1"/>
      <c r="V1083" s="1"/>
      <c r="W1083" s="1"/>
      <c r="X1083" s="1"/>
      <c r="Y1083" s="1"/>
      <c r="Z1083" s="1"/>
    </row>
    <row r="1084" spans="1:26" ht="13.5" customHeight="1" x14ac:dyDescent="0.2">
      <c r="A1084" s="1"/>
      <c r="B1084" s="18" t="s">
        <v>6</v>
      </c>
      <c r="C1084" s="32">
        <f>VLOOKUP(C1083,[2]Stats!$B$2:$H$364,5,FALSE)-(VLOOKUP(C1083,[2]Stats!$B$2:$I$364,8,FALSE)/2)</f>
        <v>96.888500000000008</v>
      </c>
      <c r="D1084" s="32">
        <f>VLOOKUP(D1083,[2]Stats!$B$2:$H$364,5,FALSE)-(VLOOKUP(D1083,[2]Stats!$B$2:$I$364,8,FALSE)/2)</f>
        <v>110.5645</v>
      </c>
      <c r="E1084" s="1"/>
      <c r="F1084" s="33"/>
      <c r="G1084" s="1"/>
      <c r="H1084" s="18" t="s">
        <v>6</v>
      </c>
      <c r="I1084" s="32">
        <f>VLOOKUP(I1083,[2]Stats!$B$2:$H$364,5,FALSE)-(VLOOKUP(I1083,[2]Stats!$B$2:$I$364,8,FALSE)/2)</f>
        <v>96.888500000000008</v>
      </c>
      <c r="J1084" s="32">
        <f>VLOOKUP(J1083,[2]Stats!$B$2:$H$364,5,FALSE)-(VLOOKUP(J1083,[2]Stats!$B$2:$I$364,8,FALSE)/2)</f>
        <v>110.5645</v>
      </c>
      <c r="K1084" s="1"/>
      <c r="L1084" s="33"/>
      <c r="M1084" s="1"/>
      <c r="N1084" s="18" t="s">
        <v>6</v>
      </c>
      <c r="O1084" s="32">
        <f>VLOOKUP(O1083,[2]Stats!$B$2:$H$364,5,FALSE)-(VLOOKUP(O1083,[2]Stats!$B$2:$I$364,8,FALSE)/2)</f>
        <v>96.888500000000008</v>
      </c>
      <c r="P1084" s="32">
        <f>VLOOKUP(P1083,[2]Stats!$B$2:$H$364,5,FALSE)-(VLOOKUP(P1083,[2]Stats!$B$2:$I$364,8,FALSE)/2)</f>
        <v>110.5645</v>
      </c>
      <c r="Q1084" s="1"/>
      <c r="R1084" s="33"/>
      <c r="S1084" s="1"/>
      <c r="T1084" s="1"/>
      <c r="U1084" s="1"/>
      <c r="V1084" s="1"/>
      <c r="W1084" s="1"/>
      <c r="X1084" s="1"/>
      <c r="Y1084" s="1"/>
      <c r="Z1084" s="1"/>
    </row>
    <row r="1085" spans="1:26" ht="13.5" customHeight="1" x14ac:dyDescent="0.2">
      <c r="A1085" s="1"/>
      <c r="B1085" s="18" t="s">
        <v>7</v>
      </c>
      <c r="C1085" s="32">
        <f>VLOOKUP(C1083,[2]Stats!$B$2:$H$364,6,FALSE)-(VLOOKUP(C1083,[2]Stats!$B$2:$I$364,8,FALSE)/2)</f>
        <v>107.88850000000001</v>
      </c>
      <c r="D1085" s="32">
        <f>VLOOKUP(D1083,[2]Stats!$B$2:$H$364,6,FALSE)-(VLOOKUP(D1083,[2]Stats!$B$2:$I$364,8,FALSE)/2)</f>
        <v>96.464500000000001</v>
      </c>
      <c r="E1085" s="1"/>
      <c r="F1085" s="35"/>
      <c r="G1085" s="1"/>
      <c r="H1085" s="18" t="s">
        <v>7</v>
      </c>
      <c r="I1085" s="32">
        <f>VLOOKUP(I1083,[2]Stats!$B$2:$H$364,6,FALSE)-(VLOOKUP(I1083,[2]Stats!$B$2:$I$364,8,FALSE)/2)</f>
        <v>107.88850000000001</v>
      </c>
      <c r="J1085" s="32">
        <f>VLOOKUP(J1083,[2]Stats!$B$2:$H$364,6,FALSE)-(VLOOKUP(J1083,[2]Stats!$B$2:$I$364,8,FALSE)/2)</f>
        <v>96.464500000000001</v>
      </c>
      <c r="K1085" s="1"/>
      <c r="L1085" s="35"/>
      <c r="M1085" s="1"/>
      <c r="N1085" s="18" t="s">
        <v>7</v>
      </c>
      <c r="O1085" s="32">
        <f>VLOOKUP(O1083,[2]Stats!$B$2:$H$364,6,FALSE)-(VLOOKUP(O1083,[2]Stats!$B$2:$I$364,8,FALSE)/2)</f>
        <v>107.88850000000001</v>
      </c>
      <c r="P1085" s="32">
        <f>VLOOKUP(P1083,[2]Stats!$B$2:$H$364,6,FALSE)-(VLOOKUP(P1083,[2]Stats!$B$2:$I$364,8,FALSE)/2)</f>
        <v>96.464500000000001</v>
      </c>
      <c r="Q1085" s="1"/>
      <c r="R1085" s="35"/>
      <c r="S1085" s="1"/>
      <c r="T1085" s="1"/>
      <c r="U1085" s="1"/>
      <c r="V1085" s="1"/>
      <c r="W1085" s="1"/>
      <c r="X1085" s="1"/>
      <c r="Y1085" s="1"/>
      <c r="Z1085" s="1"/>
    </row>
    <row r="1086" spans="1:26" ht="13.5" customHeight="1" x14ac:dyDescent="0.2">
      <c r="A1086" s="1"/>
      <c r="B1086" s="18"/>
      <c r="C1086" s="3"/>
      <c r="D1086" s="3"/>
      <c r="E1086" s="1"/>
      <c r="F1086" s="11"/>
      <c r="G1086" s="1"/>
      <c r="H1086" s="18"/>
      <c r="I1086" s="3"/>
      <c r="J1086" s="3"/>
      <c r="K1086" s="1"/>
      <c r="L1086" s="11"/>
      <c r="M1086" s="1"/>
      <c r="N1086" s="18"/>
      <c r="O1086" s="3"/>
      <c r="P1086" s="3"/>
      <c r="Q1086" s="1"/>
      <c r="R1086" s="11"/>
      <c r="S1086" s="1"/>
      <c r="T1086" s="1"/>
      <c r="U1086" s="1"/>
      <c r="V1086" s="1"/>
      <c r="W1086" s="1"/>
      <c r="X1086" s="1"/>
      <c r="Y1086" s="1"/>
      <c r="Z1086" s="1"/>
    </row>
    <row r="1087" spans="1:26" ht="13.5" customHeight="1" x14ac:dyDescent="0.2">
      <c r="A1087" s="1"/>
      <c r="B1087" s="18" t="s">
        <v>8</v>
      </c>
      <c r="C1087" s="32">
        <f>(C1084*D1085)/[2]Stats!$F$361</f>
        <v>90.697862338116266</v>
      </c>
      <c r="D1087" s="32">
        <f>(D1084*C1085)/[2]Stats!$F$361</f>
        <v>115.75723981717984</v>
      </c>
      <c r="E1087" s="1"/>
      <c r="F1087" s="11"/>
      <c r="G1087" s="1"/>
      <c r="H1087" s="18" t="s">
        <v>8</v>
      </c>
      <c r="I1087" s="32">
        <f>(I1084*J1085)/[2]Stats!$F$361</f>
        <v>90.697862338116266</v>
      </c>
      <c r="J1087" s="32">
        <f>(J1084*I1085)/[2]Stats!$F$361</f>
        <v>115.75723981717984</v>
      </c>
      <c r="K1087" s="1"/>
      <c r="L1087" s="11"/>
      <c r="M1087" s="1"/>
      <c r="N1087" s="18" t="s">
        <v>8</v>
      </c>
      <c r="O1087" s="32">
        <f>(O1084*P1085)/[2]Stats!$F$361</f>
        <v>90.697862338116266</v>
      </c>
      <c r="P1087" s="32">
        <f>(P1084*O1085)/[2]Stats!$F$361</f>
        <v>115.75723981717984</v>
      </c>
      <c r="Q1087" s="1"/>
      <c r="R1087" s="11"/>
      <c r="S1087" s="1"/>
      <c r="T1087" s="1"/>
      <c r="U1087" s="1"/>
      <c r="V1087" s="1"/>
      <c r="W1087" s="1"/>
      <c r="X1087" s="1"/>
      <c r="Y1087" s="1"/>
      <c r="Z1087" s="1"/>
    </row>
    <row r="1088" spans="1:26" ht="13.5" customHeight="1" x14ac:dyDescent="0.2">
      <c r="A1088" s="1"/>
      <c r="B1088" s="18"/>
      <c r="C1088" s="36"/>
      <c r="D1088" s="36"/>
      <c r="E1088" s="1"/>
      <c r="F1088" s="11"/>
      <c r="G1088" s="1"/>
      <c r="H1088" s="18"/>
      <c r="I1088" s="36"/>
      <c r="J1088" s="36"/>
      <c r="K1088" s="1"/>
      <c r="L1088" s="11"/>
      <c r="M1088" s="1"/>
      <c r="N1088" s="18"/>
      <c r="O1088" s="36"/>
      <c r="P1088" s="36"/>
      <c r="Q1088" s="1"/>
      <c r="R1088" s="11"/>
      <c r="S1088" s="1"/>
      <c r="T1088" s="1"/>
      <c r="U1088" s="1"/>
      <c r="V1088" s="1"/>
      <c r="W1088" s="1"/>
      <c r="X1088" s="1"/>
      <c r="Y1088" s="1"/>
      <c r="Z1088" s="1"/>
    </row>
    <row r="1089" spans="1:26" ht="13.5" customHeight="1" x14ac:dyDescent="0.2">
      <c r="A1089" s="1"/>
      <c r="B1089" s="18" t="s">
        <v>9</v>
      </c>
      <c r="C1089" s="32">
        <f>VLOOKUP(C1083,[2]Stats!$B$2:$H$364,7,FALSE)</f>
        <v>67.400000000000006</v>
      </c>
      <c r="D1089" s="32">
        <f>VLOOKUP(D1083,[2]Stats!$B$2:$H$364,7,FALSE)</f>
        <v>66.5</v>
      </c>
      <c r="E1089" s="37"/>
      <c r="F1089" s="38"/>
      <c r="G1089" s="1"/>
      <c r="H1089" s="18" t="s">
        <v>9</v>
      </c>
      <c r="I1089" s="32">
        <f>VLOOKUP(I1083,[2]Stats!$B$2:$H$364,7,FALSE)</f>
        <v>67.400000000000006</v>
      </c>
      <c r="J1089" s="32">
        <f>VLOOKUP(J1083,[2]Stats!$B$2:$H$364,7,FALSE)</f>
        <v>66.5</v>
      </c>
      <c r="K1089" s="37"/>
      <c r="L1089" s="38"/>
      <c r="M1089" s="1"/>
      <c r="N1089" s="18" t="s">
        <v>9</v>
      </c>
      <c r="O1089" s="32">
        <f>VLOOKUP(O1083,[2]Stats!$B$2:$H$364,7,FALSE)</f>
        <v>67.400000000000006</v>
      </c>
      <c r="P1089" s="32">
        <f>VLOOKUP(P1083,[2]Stats!$B$2:$H$364,7,FALSE)</f>
        <v>66.5</v>
      </c>
      <c r="Q1089" s="37"/>
      <c r="R1089" s="38"/>
      <c r="S1089" s="1"/>
      <c r="T1089" s="1"/>
      <c r="U1089" s="1"/>
      <c r="V1089" s="1"/>
      <c r="W1089" s="1"/>
      <c r="X1089" s="1"/>
      <c r="Y1089" s="1"/>
      <c r="Z1089" s="1"/>
    </row>
    <row r="1090" spans="1:26" ht="13.5" customHeight="1" x14ac:dyDescent="0.2">
      <c r="A1090" s="1"/>
      <c r="B1090" s="18" t="s">
        <v>10</v>
      </c>
      <c r="C1090" s="39" t="e">
        <f>C1089/[2]Stats!$H$364</f>
        <v>#DIV/0!</v>
      </c>
      <c r="D1090" s="39" t="e">
        <f>D1089/[2]Stats!$H$364</f>
        <v>#DIV/0!</v>
      </c>
      <c r="E1090" s="37"/>
      <c r="F1090" s="38"/>
      <c r="G1090" s="1"/>
      <c r="H1090" s="18" t="s">
        <v>10</v>
      </c>
      <c r="I1090" s="39" t="e">
        <f>I1089/[2]Stats!$H$364</f>
        <v>#DIV/0!</v>
      </c>
      <c r="J1090" s="39" t="e">
        <f>J1089/[2]Stats!$H$364</f>
        <v>#DIV/0!</v>
      </c>
      <c r="K1090" s="37"/>
      <c r="L1090" s="38"/>
      <c r="M1090" s="1"/>
      <c r="N1090" s="18" t="s">
        <v>10</v>
      </c>
      <c r="O1090" s="39" t="e">
        <f>O1089/[2]Stats!$H$364</f>
        <v>#DIV/0!</v>
      </c>
      <c r="P1090" s="39" t="e">
        <f>P1089/[2]Stats!$H$364</f>
        <v>#DIV/0!</v>
      </c>
      <c r="Q1090" s="37"/>
      <c r="R1090" s="38"/>
      <c r="S1090" s="1"/>
      <c r="T1090" s="1"/>
      <c r="U1090" s="1"/>
      <c r="V1090" s="1"/>
      <c r="W1090" s="1"/>
      <c r="X1090" s="1"/>
      <c r="Y1090" s="1"/>
      <c r="Z1090" s="1"/>
    </row>
    <row r="1091" spans="1:26" ht="13.5" customHeight="1" x14ac:dyDescent="0.2">
      <c r="A1091" s="1"/>
      <c r="B1091" s="18" t="s">
        <v>11</v>
      </c>
      <c r="C1091" s="79" t="e">
        <f>(((C1090*D1090)*[2]Stats!$H$364))</f>
        <v>#DIV/0!</v>
      </c>
      <c r="D1091" s="75"/>
      <c r="E1091" s="37"/>
      <c r="F1091" s="38"/>
      <c r="G1091" s="1"/>
      <c r="H1091" s="18" t="s">
        <v>11</v>
      </c>
      <c r="I1091" s="79" t="e">
        <f>(((I1090*J1090)*[2]Stats!$H$364))</f>
        <v>#DIV/0!</v>
      </c>
      <c r="J1091" s="75"/>
      <c r="K1091" s="37"/>
      <c r="L1091" s="38"/>
      <c r="M1091" s="1"/>
      <c r="N1091" s="18" t="s">
        <v>11</v>
      </c>
      <c r="O1091" s="79" t="e">
        <f>(((O1090*P1090)*[2]Stats!$H$364))</f>
        <v>#DIV/0!</v>
      </c>
      <c r="P1091" s="75"/>
      <c r="Q1091" s="37"/>
      <c r="R1091" s="38"/>
      <c r="S1091" s="1"/>
      <c r="T1091" s="1"/>
      <c r="U1091" s="1"/>
      <c r="V1091" s="1"/>
      <c r="W1091" s="1"/>
      <c r="X1091" s="1"/>
      <c r="Y1091" s="1"/>
      <c r="Z1091" s="1"/>
    </row>
    <row r="1092" spans="1:26" ht="13.5" customHeight="1" thickBot="1" x14ac:dyDescent="0.25">
      <c r="A1092" s="1"/>
      <c r="B1092" s="18"/>
      <c r="C1092" s="40"/>
      <c r="D1092" s="40"/>
      <c r="E1092" s="37"/>
      <c r="F1092" s="38"/>
      <c r="G1092" s="1"/>
      <c r="H1092" s="18"/>
      <c r="I1092" s="40"/>
      <c r="J1092" s="40"/>
      <c r="K1092" s="37"/>
      <c r="L1092" s="38"/>
      <c r="M1092" s="1"/>
      <c r="N1092" s="18"/>
      <c r="O1092" s="40"/>
      <c r="P1092" s="40"/>
      <c r="Q1092" s="37"/>
      <c r="R1092" s="38"/>
      <c r="S1092" s="1"/>
      <c r="T1092" s="1"/>
      <c r="U1092" s="1"/>
      <c r="V1092" s="1"/>
      <c r="W1092" s="1"/>
      <c r="X1092" s="1"/>
      <c r="Y1092" s="1"/>
      <c r="Z1092" s="1"/>
    </row>
    <row r="1093" spans="1:26" ht="13.5" customHeight="1" thickBot="1" x14ac:dyDescent="0.25">
      <c r="A1093" s="1"/>
      <c r="B1093" s="18" t="s">
        <v>12</v>
      </c>
      <c r="C1093" s="41" t="e">
        <f>C1087*(C1091/100)-((VLOOKUP(D1083,[2]Stats!$B$2:$K$364,10,FALSE))/2)-(C1094/2)+(D1094/2)</f>
        <v>#DIV/0!</v>
      </c>
      <c r="D1093" s="41" t="e">
        <f>D1087*(C1091/100)+((VLOOKUP(D1083,[2]Stats!$B$2:$K$364,10,FALSE))/2)-(D1094/2)+(C1094/2)</f>
        <v>#DIV/0!</v>
      </c>
      <c r="E1093" s="1"/>
      <c r="F1093" s="17"/>
      <c r="G1093" s="1"/>
      <c r="H1093" s="18" t="s">
        <v>12</v>
      </c>
      <c r="I1093" s="41" t="e">
        <f>I1087*(I1091/100)-((VLOOKUP(J1083,[2]Stats!$B$2:$K$364,10,FALSE))/2)-(I1094/2)+(J1094/2)</f>
        <v>#DIV/0!</v>
      </c>
      <c r="J1093" s="41" t="e">
        <f>J1087*(I1091/100)+((VLOOKUP(J1083,[2]Stats!$B$2:$K$364,10,FALSE))/2)-(J1094/2)+(I1094/2)</f>
        <v>#DIV/0!</v>
      </c>
      <c r="K1093" s="1"/>
      <c r="L1093" s="17"/>
      <c r="M1093" s="1"/>
      <c r="N1093" s="18" t="s">
        <v>12</v>
      </c>
      <c r="O1093" s="41" t="e">
        <f>O1087*(O1091/100)-((VLOOKUP(P1083,[2]Stats!$B$2:$K$364,10,FALSE))/2)-(O1094/2)+(P1094/2)</f>
        <v>#DIV/0!</v>
      </c>
      <c r="P1093" s="41" t="e">
        <f>P1087*(O1091/100)+((VLOOKUP(P1083,[2]Stats!$B$2:$K$364,10,FALSE))/2)-(P1094/2)+(O1094/2)</f>
        <v>#DIV/0!</v>
      </c>
      <c r="Q1093" s="1"/>
      <c r="R1093" s="17"/>
      <c r="S1093" s="1"/>
      <c r="T1093" s="1"/>
      <c r="U1093" s="1"/>
      <c r="V1093" s="1"/>
      <c r="W1093" s="1"/>
      <c r="X1093" s="1"/>
      <c r="Y1093" s="1"/>
      <c r="Z1093" s="1"/>
    </row>
    <row r="1094" spans="1:26" ht="13.5" customHeight="1" x14ac:dyDescent="0.2">
      <c r="A1094" s="1"/>
      <c r="B1094" s="18"/>
      <c r="C1094" s="42">
        <f>VLOOKUP(C1083,[2]Sheet14!$C$2:$D$364,2,FALSE)</f>
        <v>0</v>
      </c>
      <c r="D1094" s="42">
        <f>VLOOKUP(D1083,[2]Sheet14!$C$2:$D$364,2,FALSE)</f>
        <v>0</v>
      </c>
      <c r="E1094" s="1"/>
      <c r="F1094" s="17"/>
      <c r="G1094" s="1"/>
      <c r="H1094" s="18"/>
      <c r="I1094" s="42">
        <f>VLOOKUP(I1083,[2]Sheet14!$C$2:$D$364,2,FALSE)</f>
        <v>0</v>
      </c>
      <c r="J1094" s="42">
        <f>VLOOKUP(J1083,[2]Sheet14!$C$2:$D$364,2,FALSE)</f>
        <v>0</v>
      </c>
      <c r="K1094" s="1"/>
      <c r="L1094" s="17"/>
      <c r="M1094" s="1"/>
      <c r="N1094" s="18"/>
      <c r="O1094" s="42">
        <f>VLOOKUP(O1083,[2]Sheet14!$C$2:$D$364,2,FALSE)</f>
        <v>0</v>
      </c>
      <c r="P1094" s="42">
        <f>VLOOKUP(P1083,[2]Sheet14!$C$2:$D$364,2,FALSE)</f>
        <v>0</v>
      </c>
      <c r="Q1094" s="1"/>
      <c r="R1094" s="17"/>
      <c r="S1094" s="1"/>
      <c r="T1094" s="1"/>
      <c r="U1094" s="1"/>
      <c r="V1094" s="1"/>
      <c r="W1094" s="1"/>
      <c r="X1094" s="1"/>
      <c r="Y1094" s="1"/>
      <c r="Z1094" s="1"/>
    </row>
    <row r="1095" spans="1:26" ht="13.5" customHeight="1" x14ac:dyDescent="0.2">
      <c r="A1095" s="1"/>
      <c r="B1095" s="18"/>
      <c r="C1095" s="32"/>
      <c r="D1095" s="32"/>
      <c r="E1095" s="1"/>
      <c r="F1095" s="17"/>
      <c r="G1095" s="1"/>
      <c r="H1095" s="18"/>
      <c r="I1095" s="32"/>
      <c r="J1095" s="32"/>
      <c r="K1095" s="1"/>
      <c r="L1095" s="17"/>
      <c r="M1095" s="1"/>
      <c r="N1095" s="18"/>
      <c r="O1095" s="32"/>
      <c r="P1095" s="32"/>
      <c r="Q1095" s="1"/>
      <c r="R1095" s="17"/>
      <c r="S1095" s="1"/>
      <c r="T1095" s="1"/>
      <c r="U1095" s="1"/>
      <c r="V1095" s="1"/>
      <c r="W1095" s="1"/>
      <c r="X1095" s="1"/>
      <c r="Y1095" s="1"/>
      <c r="Z1095" s="1"/>
    </row>
    <row r="1096" spans="1:26" ht="13.5" customHeight="1" x14ac:dyDescent="0.2">
      <c r="A1096" s="1"/>
      <c r="B1096" s="43" t="s">
        <v>13</v>
      </c>
      <c r="C1096" s="1"/>
      <c r="D1096" s="3" t="s">
        <v>14</v>
      </c>
      <c r="E1096" s="3"/>
      <c r="F1096" s="11" t="s">
        <v>14</v>
      </c>
      <c r="G1096" s="1"/>
      <c r="H1096" s="43" t="s">
        <v>13</v>
      </c>
      <c r="I1096" s="1"/>
      <c r="J1096" s="3" t="s">
        <v>14</v>
      </c>
      <c r="K1096" s="3"/>
      <c r="L1096" s="11" t="s">
        <v>14</v>
      </c>
      <c r="M1096" s="1"/>
      <c r="N1096" s="43" t="s">
        <v>13</v>
      </c>
      <c r="O1096" s="1"/>
      <c r="P1096" s="3" t="s">
        <v>14</v>
      </c>
      <c r="Q1096" s="3"/>
      <c r="R1096" s="11" t="s">
        <v>14</v>
      </c>
      <c r="S1096" s="1"/>
      <c r="T1096" s="1"/>
      <c r="U1096" s="1"/>
      <c r="V1096" s="1"/>
      <c r="W1096" s="1"/>
      <c r="X1096" s="1"/>
      <c r="Y1096" s="1"/>
      <c r="Z1096" s="1"/>
    </row>
    <row r="1097" spans="1:26" ht="13.5" customHeight="1" x14ac:dyDescent="0.2">
      <c r="A1097" s="1"/>
      <c r="B1097" s="44"/>
      <c r="C1097" s="31" t="str">
        <f>C1083</f>
        <v>North Carolina A&amp;T</v>
      </c>
      <c r="D1097" s="64" t="s">
        <v>36</v>
      </c>
      <c r="E1097" s="31" t="str">
        <f>D1083</f>
        <v>Utah St.</v>
      </c>
      <c r="F1097" s="11">
        <v>-21.5</v>
      </c>
      <c r="G1097" s="1"/>
      <c r="H1097" s="44"/>
      <c r="I1097" s="31" t="str">
        <f>I1083</f>
        <v>North Carolina A&amp;T</v>
      </c>
      <c r="J1097" s="64" t="s">
        <v>36</v>
      </c>
      <c r="K1097" s="31" t="str">
        <f>J1083</f>
        <v>Utah St.</v>
      </c>
      <c r="L1097" s="11">
        <v>-21.5</v>
      </c>
      <c r="M1097" s="1"/>
      <c r="N1097" s="44"/>
      <c r="O1097" s="31" t="str">
        <f>O1083</f>
        <v>North Carolina A&amp;T</v>
      </c>
      <c r="P1097" s="64" t="s">
        <v>36</v>
      </c>
      <c r="Q1097" s="31" t="str">
        <f>P1083</f>
        <v>Utah St.</v>
      </c>
      <c r="R1097" s="11">
        <v>-21.5</v>
      </c>
      <c r="S1097" s="1"/>
      <c r="T1097" s="1"/>
      <c r="U1097" s="1"/>
      <c r="V1097" s="1"/>
      <c r="W1097" s="1"/>
      <c r="X1097" s="1"/>
      <c r="Y1097" s="1"/>
      <c r="Z1097" s="1"/>
    </row>
    <row r="1098" spans="1:26" ht="13.5" customHeight="1" x14ac:dyDescent="0.2">
      <c r="A1098" s="1"/>
      <c r="B1098" s="45" t="s">
        <v>15</v>
      </c>
      <c r="C1098" s="46" t="e">
        <f>IF(D1097&gt;0,C1093+D1097,C1093)</f>
        <v>#DIV/0!</v>
      </c>
      <c r="D1098" s="1"/>
      <c r="E1098" s="46" t="e">
        <f>IF(F1097&gt;0,D1093+F1097,D1093)</f>
        <v>#DIV/0!</v>
      </c>
      <c r="F1098" s="17"/>
      <c r="G1098" s="1"/>
      <c r="H1098" s="45" t="s">
        <v>15</v>
      </c>
      <c r="I1098" s="46" t="e">
        <f>IF(J1097&gt;0,I1093+J1097,I1093)</f>
        <v>#DIV/0!</v>
      </c>
      <c r="J1098" s="1"/>
      <c r="K1098" s="46" t="e">
        <f>IF(L1097&gt;0,J1093+L1097,J1093)</f>
        <v>#DIV/0!</v>
      </c>
      <c r="L1098" s="17"/>
      <c r="M1098" s="1"/>
      <c r="N1098" s="45" t="s">
        <v>15</v>
      </c>
      <c r="O1098" s="46" t="e">
        <f>IF(P1097&gt;0,O1093+P1097,O1093)</f>
        <v>#DIV/0!</v>
      </c>
      <c r="P1098" s="1"/>
      <c r="Q1098" s="46" t="e">
        <f>IF(R1097&gt;0,P1093+R1097,P1093)</f>
        <v>#DIV/0!</v>
      </c>
      <c r="R1098" s="17"/>
      <c r="S1098" s="1"/>
      <c r="T1098" s="1"/>
      <c r="U1098" s="1"/>
      <c r="V1098" s="1"/>
      <c r="W1098" s="1"/>
      <c r="X1098" s="1"/>
      <c r="Y1098" s="1"/>
      <c r="Z1098" s="1"/>
    </row>
    <row r="1099" spans="1:26" ht="13.5" customHeight="1" x14ac:dyDescent="0.2">
      <c r="A1099" s="1"/>
      <c r="B1099" s="44"/>
      <c r="C1099" s="37"/>
      <c r="D1099" s="3" t="s">
        <v>16</v>
      </c>
      <c r="E1099" s="37"/>
      <c r="F1099" s="11" t="s">
        <v>16</v>
      </c>
      <c r="G1099" s="1"/>
      <c r="H1099" s="44"/>
      <c r="I1099" s="37"/>
      <c r="J1099" s="3" t="s">
        <v>16</v>
      </c>
      <c r="K1099" s="37"/>
      <c r="L1099" s="11" t="s">
        <v>16</v>
      </c>
      <c r="M1099" s="1"/>
      <c r="N1099" s="44"/>
      <c r="O1099" s="37"/>
      <c r="P1099" s="3" t="s">
        <v>16</v>
      </c>
      <c r="Q1099" s="37"/>
      <c r="R1099" s="11" t="s">
        <v>16</v>
      </c>
      <c r="S1099" s="1"/>
      <c r="T1099" s="1"/>
      <c r="U1099" s="1"/>
      <c r="V1099" s="1"/>
      <c r="W1099" s="1"/>
      <c r="X1099" s="1"/>
      <c r="Y1099" s="1"/>
      <c r="Z1099" s="1"/>
    </row>
    <row r="1100" spans="1:26" ht="13.5" customHeight="1" x14ac:dyDescent="0.2">
      <c r="A1100" s="1"/>
      <c r="B1100" s="18" t="s">
        <v>17</v>
      </c>
      <c r="C1100" s="37" t="e">
        <f>((C1098^7.45)/((C1098^7.45)+(E1098^7.45)))</f>
        <v>#DIV/0!</v>
      </c>
      <c r="D1100" s="32" t="e">
        <f>-(C1093-D1093)</f>
        <v>#DIV/0!</v>
      </c>
      <c r="E1100" s="37" t="e">
        <f>((E1098^7.45)/((E1098^7.45)+(C1098^7.45)))</f>
        <v>#DIV/0!</v>
      </c>
      <c r="F1100" s="47" t="e">
        <f>-(D1093-C1093)</f>
        <v>#DIV/0!</v>
      </c>
      <c r="G1100" s="1"/>
      <c r="H1100" s="18" t="s">
        <v>17</v>
      </c>
      <c r="I1100" s="37" t="e">
        <f>((I1098^7.45)/((I1098^7.45)+(K1098^7.45)))</f>
        <v>#DIV/0!</v>
      </c>
      <c r="J1100" s="32" t="e">
        <f>-(I1093-J1093)</f>
        <v>#DIV/0!</v>
      </c>
      <c r="K1100" s="37" t="e">
        <f>((K1098^7.45)/((K1098^7.45)+(I1098^7.45)))</f>
        <v>#DIV/0!</v>
      </c>
      <c r="L1100" s="47" t="e">
        <f>-(J1093-I1093)</f>
        <v>#DIV/0!</v>
      </c>
      <c r="M1100" s="1"/>
      <c r="N1100" s="18" t="s">
        <v>17</v>
      </c>
      <c r="O1100" s="37" t="e">
        <f>((O1098^7.45)/((O1098^7.45)+(Q1098^7.45)))</f>
        <v>#DIV/0!</v>
      </c>
      <c r="P1100" s="32" t="e">
        <f>-(O1093-P1093)</f>
        <v>#DIV/0!</v>
      </c>
      <c r="Q1100" s="37" t="e">
        <f>((Q1098^7.45)/((Q1098^7.45)+(O1098^7.45)))</f>
        <v>#DIV/0!</v>
      </c>
      <c r="R1100" s="47" t="e">
        <f>-(P1093-O1093)</f>
        <v>#DIV/0!</v>
      </c>
      <c r="S1100" s="1"/>
      <c r="T1100" s="1"/>
      <c r="U1100" s="1"/>
      <c r="V1100" s="1"/>
      <c r="W1100" s="1"/>
      <c r="X1100" s="1"/>
      <c r="Y1100" s="1"/>
      <c r="Z1100" s="1"/>
    </row>
    <row r="1101" spans="1:26" ht="13.5" customHeight="1" x14ac:dyDescent="0.2">
      <c r="A1101" s="1"/>
      <c r="B1101" s="18"/>
      <c r="C1101" s="37"/>
      <c r="D1101" s="1"/>
      <c r="E1101" s="37"/>
      <c r="F1101" s="17"/>
      <c r="G1101" s="1"/>
      <c r="H1101" s="18"/>
      <c r="I1101" s="37"/>
      <c r="J1101" s="1"/>
      <c r="K1101" s="37"/>
      <c r="L1101" s="17"/>
      <c r="M1101" s="1"/>
      <c r="N1101" s="18"/>
      <c r="O1101" s="37"/>
      <c r="P1101" s="1"/>
      <c r="Q1101" s="37"/>
      <c r="R1101" s="17"/>
      <c r="S1101" s="1"/>
      <c r="T1101" s="1"/>
      <c r="U1101" s="1"/>
      <c r="V1101" s="1"/>
      <c r="W1101" s="1"/>
      <c r="X1101" s="1"/>
      <c r="Y1101" s="1"/>
      <c r="Z1101" s="1"/>
    </row>
    <row r="1102" spans="1:26" ht="13.5" customHeight="1" x14ac:dyDescent="0.2">
      <c r="A1102" s="1"/>
      <c r="B1102" s="18" t="s">
        <v>18</v>
      </c>
      <c r="C1102" s="37">
        <f>110/(110+100)</f>
        <v>0.52380952380952384</v>
      </c>
      <c r="D1102" s="1"/>
      <c r="E1102" s="37">
        <f>110/(110+100)</f>
        <v>0.52380952380952384</v>
      </c>
      <c r="F1102" s="17"/>
      <c r="G1102" s="1"/>
      <c r="H1102" s="18" t="s">
        <v>18</v>
      </c>
      <c r="I1102" s="37">
        <f>110/(110+100)</f>
        <v>0.52380952380952384</v>
      </c>
      <c r="J1102" s="1"/>
      <c r="K1102" s="37">
        <f>110/(110+100)</f>
        <v>0.52380952380952384</v>
      </c>
      <c r="L1102" s="17"/>
      <c r="M1102" s="1"/>
      <c r="N1102" s="18" t="s">
        <v>18</v>
      </c>
      <c r="O1102" s="37">
        <f>110/(110+100)</f>
        <v>0.52380952380952384</v>
      </c>
      <c r="P1102" s="1"/>
      <c r="Q1102" s="37">
        <f>110/(110+100)</f>
        <v>0.52380952380952384</v>
      </c>
      <c r="R1102" s="17"/>
      <c r="S1102" s="1"/>
      <c r="T1102" s="1"/>
      <c r="U1102" s="1"/>
      <c r="V1102" s="1"/>
      <c r="W1102" s="1"/>
      <c r="X1102" s="1"/>
      <c r="Y1102" s="1"/>
      <c r="Z1102" s="1"/>
    </row>
    <row r="1103" spans="1:26" ht="13.5" customHeight="1" x14ac:dyDescent="0.2">
      <c r="A1103" s="1"/>
      <c r="B1103" s="18"/>
      <c r="C1103" s="37"/>
      <c r="D1103" s="1"/>
      <c r="E1103" s="37"/>
      <c r="F1103" s="17"/>
      <c r="G1103" s="1"/>
      <c r="H1103" s="18"/>
      <c r="I1103" s="37"/>
      <c r="J1103" s="1"/>
      <c r="K1103" s="37"/>
      <c r="L1103" s="17"/>
      <c r="M1103" s="1"/>
      <c r="N1103" s="18"/>
      <c r="O1103" s="37"/>
      <c r="P1103" s="1"/>
      <c r="Q1103" s="37"/>
      <c r="R1103" s="17"/>
      <c r="S1103" s="1"/>
      <c r="T1103" s="1"/>
      <c r="U1103" s="1"/>
      <c r="V1103" s="1"/>
      <c r="W1103" s="1"/>
      <c r="X1103" s="1"/>
      <c r="Y1103" s="1"/>
      <c r="Z1103" s="1"/>
    </row>
    <row r="1104" spans="1:26" ht="13.5" customHeight="1" x14ac:dyDescent="0.2">
      <c r="A1104" s="1"/>
      <c r="B1104" s="45" t="s">
        <v>19</v>
      </c>
      <c r="C1104" s="48" t="e">
        <f>C1100-C1102</f>
        <v>#DIV/0!</v>
      </c>
      <c r="D1104" s="1"/>
      <c r="E1104" s="48" t="e">
        <f>E1100-E1102</f>
        <v>#DIV/0!</v>
      </c>
      <c r="F1104" s="17"/>
      <c r="G1104" s="1"/>
      <c r="H1104" s="45" t="s">
        <v>19</v>
      </c>
      <c r="I1104" s="48" t="e">
        <f>I1100-I1102</f>
        <v>#DIV/0!</v>
      </c>
      <c r="J1104" s="1"/>
      <c r="K1104" s="48" t="e">
        <f>K1100-K1102</f>
        <v>#DIV/0!</v>
      </c>
      <c r="L1104" s="17"/>
      <c r="M1104" s="1"/>
      <c r="N1104" s="45" t="s">
        <v>19</v>
      </c>
      <c r="O1104" s="48" t="e">
        <f>O1100-O1102</f>
        <v>#DIV/0!</v>
      </c>
      <c r="P1104" s="1"/>
      <c r="Q1104" s="48" t="e">
        <f>Q1100-Q1102</f>
        <v>#DIV/0!</v>
      </c>
      <c r="R1104" s="17"/>
      <c r="S1104" s="1"/>
      <c r="T1104" s="1"/>
      <c r="U1104" s="1"/>
      <c r="V1104" s="1"/>
      <c r="W1104" s="1"/>
      <c r="X1104" s="1"/>
      <c r="Y1104" s="1"/>
      <c r="Z1104" s="1"/>
    </row>
    <row r="1105" spans="1:26" ht="13.5" customHeight="1" x14ac:dyDescent="0.2">
      <c r="A1105" s="1"/>
      <c r="B1105" s="44"/>
      <c r="C1105" s="37"/>
      <c r="D1105" s="1"/>
      <c r="E1105" s="37"/>
      <c r="F1105" s="17"/>
      <c r="G1105" s="1"/>
      <c r="H1105" s="44"/>
      <c r="I1105" s="37"/>
      <c r="J1105" s="1"/>
      <c r="K1105" s="37"/>
      <c r="L1105" s="17"/>
      <c r="M1105" s="1"/>
      <c r="N1105" s="44"/>
      <c r="O1105" s="37"/>
      <c r="P1105" s="1"/>
      <c r="Q1105" s="37"/>
      <c r="R1105" s="17"/>
      <c r="S1105" s="1"/>
      <c r="T1105" s="1"/>
      <c r="U1105" s="1"/>
      <c r="V1105" s="1"/>
      <c r="W1105" s="1"/>
      <c r="X1105" s="1"/>
      <c r="Y1105" s="1"/>
      <c r="Z1105" s="1"/>
    </row>
    <row r="1106" spans="1:26" ht="13.5" customHeight="1" x14ac:dyDescent="0.2">
      <c r="A1106" s="1"/>
      <c r="B1106" s="45" t="s">
        <v>20</v>
      </c>
      <c r="C1106" s="49">
        <f>VLOOKUP(C1083,'[2]Kelly Sunday'!$C$2:$L$106,9,FALSE)</f>
        <v>-3.11077897412226</v>
      </c>
      <c r="D1106" s="1"/>
      <c r="E1106" s="49">
        <f>VLOOKUP(D1083,'[2]Kelly Sunday'!$E$2:$L$106,8,FALSE)</f>
        <v>-20.871653005605094</v>
      </c>
      <c r="F1106" s="17"/>
      <c r="G1106" s="1"/>
      <c r="H1106" s="45" t="s">
        <v>20</v>
      </c>
      <c r="I1106" s="49">
        <f>VLOOKUP(I1083,'[2]Kelly Sunday'!$C$2:$L$106,9,FALSE)</f>
        <v>-3.11077897412226</v>
      </c>
      <c r="J1106" s="1"/>
      <c r="K1106" s="49">
        <f>VLOOKUP(J1083,'[2]Kelly Sunday'!$E$2:$L$106,8,FALSE)</f>
        <v>-20.871653005605094</v>
      </c>
      <c r="L1106" s="17"/>
      <c r="M1106" s="1"/>
      <c r="N1106" s="45" t="s">
        <v>20</v>
      </c>
      <c r="O1106" s="49">
        <f>VLOOKUP(O1083,'[2]Kelly Sunday'!$C$2:$L$106,9,FALSE)</f>
        <v>-3.11077897412226</v>
      </c>
      <c r="P1106" s="1"/>
      <c r="Q1106" s="49">
        <f>VLOOKUP(P1083,'[2]Kelly Sunday'!$E$2:$L$106,8,FALSE)</f>
        <v>-20.871653005605094</v>
      </c>
      <c r="R1106" s="17"/>
      <c r="S1106" s="1"/>
      <c r="T1106" s="1"/>
      <c r="U1106" s="1"/>
      <c r="V1106" s="1"/>
      <c r="W1106" s="1"/>
      <c r="X1106" s="1"/>
      <c r="Y1106" s="1"/>
      <c r="Z1106" s="1"/>
    </row>
    <row r="1107" spans="1:26" ht="13.5" customHeight="1" x14ac:dyDescent="0.2">
      <c r="A1107" s="1"/>
      <c r="B1107" s="44"/>
      <c r="C1107" s="37"/>
      <c r="D1107" s="1"/>
      <c r="E1107" s="37"/>
      <c r="F1107" s="17"/>
      <c r="G1107" s="1"/>
      <c r="H1107" s="44"/>
      <c r="I1107" s="37"/>
      <c r="J1107" s="1"/>
      <c r="K1107" s="37"/>
      <c r="L1107" s="17"/>
      <c r="M1107" s="1"/>
      <c r="N1107" s="44"/>
      <c r="O1107" s="37"/>
      <c r="P1107" s="1"/>
      <c r="Q1107" s="37"/>
      <c r="R1107" s="17"/>
      <c r="S1107" s="1"/>
      <c r="T1107" s="1"/>
      <c r="U1107" s="1"/>
      <c r="V1107" s="1"/>
      <c r="W1107" s="1"/>
      <c r="X1107" s="1"/>
      <c r="Y1107" s="1"/>
      <c r="Z1107" s="1"/>
    </row>
    <row r="1108" spans="1:26" ht="13.5" customHeight="1" x14ac:dyDescent="0.2">
      <c r="A1108" s="1"/>
      <c r="B1108" s="50" t="s">
        <v>21</v>
      </c>
      <c r="C1108" s="37"/>
      <c r="D1108" s="3" t="s">
        <v>14</v>
      </c>
      <c r="E1108" s="37"/>
      <c r="F1108" s="17"/>
      <c r="G1108" s="1"/>
      <c r="H1108" s="50" t="s">
        <v>21</v>
      </c>
      <c r="I1108" s="37"/>
      <c r="J1108" s="3" t="s">
        <v>14</v>
      </c>
      <c r="K1108" s="37"/>
      <c r="L1108" s="17"/>
      <c r="M1108" s="1"/>
      <c r="N1108" s="50" t="s">
        <v>21</v>
      </c>
      <c r="O1108" s="37"/>
      <c r="P1108" s="3" t="s">
        <v>14</v>
      </c>
      <c r="Q1108" s="37"/>
      <c r="R1108" s="17"/>
      <c r="S1108" s="1"/>
      <c r="T1108" s="1"/>
      <c r="U1108" s="1"/>
      <c r="V1108" s="1"/>
      <c r="W1108" s="1"/>
      <c r="X1108" s="1"/>
      <c r="Y1108" s="1"/>
      <c r="Z1108" s="1"/>
    </row>
    <row r="1109" spans="1:26" ht="13.5" customHeight="1" x14ac:dyDescent="0.2">
      <c r="A1109" s="1"/>
      <c r="B1109" s="44"/>
      <c r="C1109" s="31" t="str">
        <f>C1083</f>
        <v>North Carolina A&amp;T</v>
      </c>
      <c r="D1109" s="3">
        <v>155</v>
      </c>
      <c r="E1109" s="31" t="str">
        <f>D1083</f>
        <v>Utah St.</v>
      </c>
      <c r="F1109" s="17" t="s">
        <v>22</v>
      </c>
      <c r="G1109" s="1"/>
      <c r="H1109" s="44"/>
      <c r="I1109" s="31" t="str">
        <f>I1083</f>
        <v>North Carolina A&amp;T</v>
      </c>
      <c r="J1109" s="3">
        <v>155</v>
      </c>
      <c r="K1109" s="31" t="str">
        <f>J1083</f>
        <v>Utah St.</v>
      </c>
      <c r="L1109" s="17" t="s">
        <v>22</v>
      </c>
      <c r="M1109" s="1"/>
      <c r="N1109" s="44"/>
      <c r="O1109" s="31" t="str">
        <f>O1083</f>
        <v>North Carolina A&amp;T</v>
      </c>
      <c r="P1109" s="3">
        <v>155</v>
      </c>
      <c r="Q1109" s="31" t="str">
        <f>P1083</f>
        <v>Utah St.</v>
      </c>
      <c r="R1109" s="17" t="s">
        <v>22</v>
      </c>
      <c r="S1109" s="1"/>
      <c r="T1109" s="1"/>
      <c r="U1109" s="1"/>
      <c r="V1109" s="1"/>
      <c r="W1109" s="1"/>
      <c r="X1109" s="1"/>
      <c r="Y1109" s="1"/>
      <c r="Z1109" s="1"/>
    </row>
    <row r="1110" spans="1:26" ht="13.5" customHeight="1" x14ac:dyDescent="0.2">
      <c r="A1110" s="1"/>
      <c r="B1110" s="45" t="s">
        <v>23</v>
      </c>
      <c r="C1110" s="46" t="e">
        <f>C1093</f>
        <v>#DIV/0!</v>
      </c>
      <c r="D1110" s="1"/>
      <c r="E1110" s="46" t="e">
        <f>D1093</f>
        <v>#DIV/0!</v>
      </c>
      <c r="F1110" s="33" t="e">
        <f>E1110+C1110</f>
        <v>#DIV/0!</v>
      </c>
      <c r="G1110" s="1"/>
      <c r="H1110" s="45" t="s">
        <v>23</v>
      </c>
      <c r="I1110" s="46" t="e">
        <f>I1093</f>
        <v>#DIV/0!</v>
      </c>
      <c r="J1110" s="1"/>
      <c r="K1110" s="46" t="e">
        <f>J1093</f>
        <v>#DIV/0!</v>
      </c>
      <c r="L1110" s="33" t="e">
        <f>K1110+I1110</f>
        <v>#DIV/0!</v>
      </c>
      <c r="M1110" s="1"/>
      <c r="N1110" s="45" t="s">
        <v>23</v>
      </c>
      <c r="O1110" s="46" t="e">
        <f>O1093</f>
        <v>#DIV/0!</v>
      </c>
      <c r="P1110" s="1"/>
      <c r="Q1110" s="46" t="e">
        <f>P1093</f>
        <v>#DIV/0!</v>
      </c>
      <c r="R1110" s="33" t="e">
        <f>Q1110+O1110</f>
        <v>#DIV/0!</v>
      </c>
      <c r="S1110" s="1"/>
      <c r="T1110" s="1"/>
      <c r="U1110" s="1"/>
      <c r="V1110" s="1"/>
      <c r="W1110" s="1"/>
      <c r="X1110" s="1"/>
      <c r="Y1110" s="1"/>
      <c r="Z1110" s="1"/>
    </row>
    <row r="1111" spans="1:26" ht="13.5" customHeight="1" x14ac:dyDescent="0.2">
      <c r="A1111" s="1"/>
      <c r="B1111" s="44"/>
      <c r="C1111" s="46"/>
      <c r="D1111" s="1"/>
      <c r="E1111" s="46"/>
      <c r="F1111" s="33"/>
      <c r="G1111" s="1"/>
      <c r="H1111" s="44"/>
      <c r="I1111" s="46"/>
      <c r="J1111" s="1"/>
      <c r="K1111" s="46"/>
      <c r="L1111" s="33"/>
      <c r="M1111" s="1"/>
      <c r="N1111" s="44"/>
      <c r="O1111" s="46"/>
      <c r="P1111" s="1"/>
      <c r="Q1111" s="46"/>
      <c r="R1111" s="33"/>
      <c r="S1111" s="1"/>
      <c r="T1111" s="1"/>
      <c r="U1111" s="1"/>
      <c r="V1111" s="1"/>
      <c r="W1111" s="1"/>
      <c r="X1111" s="1"/>
      <c r="Y1111" s="1"/>
      <c r="Z1111" s="1"/>
    </row>
    <row r="1112" spans="1:26" ht="13.5" customHeight="1" x14ac:dyDescent="0.2">
      <c r="A1112" s="1"/>
      <c r="B1112" s="44"/>
      <c r="C1112" s="51" t="s">
        <v>24</v>
      </c>
      <c r="D1112" s="3"/>
      <c r="E1112" s="51" t="s">
        <v>25</v>
      </c>
      <c r="F1112" s="33"/>
      <c r="G1112" s="1"/>
      <c r="H1112" s="44"/>
      <c r="I1112" s="51" t="s">
        <v>24</v>
      </c>
      <c r="J1112" s="3"/>
      <c r="K1112" s="51" t="s">
        <v>25</v>
      </c>
      <c r="L1112" s="33"/>
      <c r="M1112" s="1"/>
      <c r="N1112" s="44"/>
      <c r="O1112" s="51" t="s">
        <v>24</v>
      </c>
      <c r="P1112" s="3"/>
      <c r="Q1112" s="51" t="s">
        <v>25</v>
      </c>
      <c r="R1112" s="33"/>
      <c r="S1112" s="1"/>
      <c r="T1112" s="1"/>
      <c r="U1112" s="1"/>
      <c r="V1112" s="1"/>
      <c r="W1112" s="1"/>
      <c r="X1112" s="1"/>
      <c r="Y1112" s="1"/>
      <c r="Z1112" s="1"/>
    </row>
    <row r="1113" spans="1:26" ht="13.5" customHeight="1" x14ac:dyDescent="0.2">
      <c r="A1113" s="1"/>
      <c r="B1113" s="45" t="s">
        <v>26</v>
      </c>
      <c r="C1113" s="37" t="e">
        <f>(F1110^7.45)/((F1110^7.45)+(D1109^7.45))</f>
        <v>#DIV/0!</v>
      </c>
      <c r="D1113" s="1"/>
      <c r="E1113" s="52" t="e">
        <f>(D1109^7.45)/((D1109^7.45)+(F1110^7.45))</f>
        <v>#DIV/0!</v>
      </c>
      <c r="F1113" s="17"/>
      <c r="G1113" s="1"/>
      <c r="H1113" s="45" t="s">
        <v>26</v>
      </c>
      <c r="I1113" s="37" t="e">
        <f>(L1110^7.45)/((L1110^7.45)+(J1109^7.45))</f>
        <v>#DIV/0!</v>
      </c>
      <c r="J1113" s="1"/>
      <c r="K1113" s="52" t="e">
        <f>(J1109^7.45)/((J1109^7.45)+(L1110^7.45))</f>
        <v>#DIV/0!</v>
      </c>
      <c r="L1113" s="17"/>
      <c r="M1113" s="1"/>
      <c r="N1113" s="45" t="s">
        <v>26</v>
      </c>
      <c r="O1113" s="37" t="e">
        <f>(R1110^7.45)/((R1110^7.45)+(P1109^7.45))</f>
        <v>#DIV/0!</v>
      </c>
      <c r="P1113" s="1"/>
      <c r="Q1113" s="52" t="e">
        <f>(P1109^7.45)/((P1109^7.45)+(R1110^7.45))</f>
        <v>#DIV/0!</v>
      </c>
      <c r="R1113" s="17"/>
      <c r="S1113" s="1"/>
      <c r="T1113" s="1"/>
      <c r="U1113" s="1"/>
      <c r="V1113" s="1"/>
      <c r="W1113" s="1"/>
      <c r="X1113" s="1"/>
      <c r="Y1113" s="1"/>
      <c r="Z1113" s="1"/>
    </row>
    <row r="1114" spans="1:26" ht="13.5" customHeight="1" x14ac:dyDescent="0.2">
      <c r="A1114" s="1"/>
      <c r="B1114" s="44"/>
      <c r="C1114" s="37"/>
      <c r="D1114" s="37"/>
      <c r="E1114" s="37"/>
      <c r="F1114" s="17"/>
      <c r="G1114" s="1"/>
      <c r="H1114" s="44"/>
      <c r="I1114" s="37"/>
      <c r="J1114" s="37"/>
      <c r="K1114" s="37"/>
      <c r="L1114" s="17"/>
      <c r="M1114" s="1"/>
      <c r="N1114" s="44"/>
      <c r="O1114" s="37"/>
      <c r="P1114" s="37"/>
      <c r="Q1114" s="37"/>
      <c r="R1114" s="17"/>
      <c r="S1114" s="1"/>
      <c r="T1114" s="1"/>
      <c r="U1114" s="1"/>
      <c r="V1114" s="1"/>
      <c r="W1114" s="1"/>
      <c r="X1114" s="1"/>
      <c r="Y1114" s="1"/>
      <c r="Z1114" s="1"/>
    </row>
    <row r="1115" spans="1:26" ht="13.5" customHeight="1" x14ac:dyDescent="0.2">
      <c r="A1115" s="1"/>
      <c r="B1115" s="18" t="s">
        <v>18</v>
      </c>
      <c r="C1115" s="37">
        <f>110/(110+100)</f>
        <v>0.52380952380952384</v>
      </c>
      <c r="D1115" s="37"/>
      <c r="E1115" s="37">
        <f>110/(110+100)</f>
        <v>0.52380952380952384</v>
      </c>
      <c r="F1115" s="17"/>
      <c r="G1115" s="1"/>
      <c r="H1115" s="18" t="s">
        <v>18</v>
      </c>
      <c r="I1115" s="37">
        <f>110/(110+100)</f>
        <v>0.52380952380952384</v>
      </c>
      <c r="J1115" s="37"/>
      <c r="K1115" s="37">
        <f>110/(110+100)</f>
        <v>0.52380952380952384</v>
      </c>
      <c r="L1115" s="17"/>
      <c r="M1115" s="1"/>
      <c r="N1115" s="18" t="s">
        <v>18</v>
      </c>
      <c r="O1115" s="37">
        <f>110/(110+100)</f>
        <v>0.52380952380952384</v>
      </c>
      <c r="P1115" s="37"/>
      <c r="Q1115" s="37">
        <f>110/(110+100)</f>
        <v>0.52380952380952384</v>
      </c>
      <c r="R1115" s="17"/>
      <c r="S1115" s="1"/>
      <c r="T1115" s="1"/>
      <c r="U1115" s="1"/>
      <c r="V1115" s="1"/>
      <c r="W1115" s="1"/>
      <c r="X1115" s="1"/>
      <c r="Y1115" s="1"/>
      <c r="Z1115" s="1"/>
    </row>
    <row r="1116" spans="1:26" ht="13.5" customHeight="1" x14ac:dyDescent="0.2">
      <c r="A1116" s="1"/>
      <c r="B1116" s="44"/>
      <c r="C1116" s="37"/>
      <c r="D1116" s="37"/>
      <c r="E1116" s="37"/>
      <c r="F1116" s="17"/>
      <c r="G1116" s="1"/>
      <c r="H1116" s="44"/>
      <c r="I1116" s="37"/>
      <c r="J1116" s="37"/>
      <c r="K1116" s="37"/>
      <c r="L1116" s="17"/>
      <c r="M1116" s="1"/>
      <c r="N1116" s="44"/>
      <c r="O1116" s="37"/>
      <c r="P1116" s="37"/>
      <c r="Q1116" s="37"/>
      <c r="R1116" s="17"/>
      <c r="S1116" s="1"/>
      <c r="T1116" s="1"/>
      <c r="U1116" s="1"/>
      <c r="V1116" s="1"/>
      <c r="W1116" s="1"/>
      <c r="X1116" s="1"/>
      <c r="Y1116" s="1"/>
      <c r="Z1116" s="1"/>
    </row>
    <row r="1117" spans="1:26" ht="13.5" customHeight="1" x14ac:dyDescent="0.2">
      <c r="A1117" s="1"/>
      <c r="B1117" s="45" t="s">
        <v>19</v>
      </c>
      <c r="C1117" s="48" t="e">
        <f>C1113-C1115</f>
        <v>#DIV/0!</v>
      </c>
      <c r="D1117" s="1"/>
      <c r="E1117" s="48" t="e">
        <f>E1113-E1115</f>
        <v>#DIV/0!</v>
      </c>
      <c r="F1117" s="17"/>
      <c r="G1117" s="1"/>
      <c r="H1117" s="45" t="s">
        <v>19</v>
      </c>
      <c r="I1117" s="48" t="e">
        <f>I1113-I1115</f>
        <v>#DIV/0!</v>
      </c>
      <c r="J1117" s="1"/>
      <c r="K1117" s="48" t="e">
        <f>K1113-K1115</f>
        <v>#DIV/0!</v>
      </c>
      <c r="L1117" s="17"/>
      <c r="M1117" s="1"/>
      <c r="N1117" s="45" t="s">
        <v>19</v>
      </c>
      <c r="O1117" s="48" t="e">
        <f>O1113-O1115</f>
        <v>#DIV/0!</v>
      </c>
      <c r="P1117" s="1"/>
      <c r="Q1117" s="48" t="e">
        <f>Q1113-Q1115</f>
        <v>#DIV/0!</v>
      </c>
      <c r="R1117" s="17"/>
      <c r="S1117" s="1"/>
      <c r="T1117" s="1"/>
      <c r="U1117" s="1"/>
      <c r="V1117" s="1"/>
      <c r="W1117" s="1"/>
      <c r="X1117" s="1"/>
      <c r="Y1117" s="1"/>
      <c r="Z1117" s="1"/>
    </row>
    <row r="1118" spans="1:26" ht="13.5" customHeight="1" x14ac:dyDescent="0.2">
      <c r="A1118" s="1"/>
      <c r="B1118" s="44"/>
      <c r="C1118" s="37"/>
      <c r="D1118" s="1"/>
      <c r="E1118" s="37"/>
      <c r="F1118" s="17"/>
      <c r="G1118" s="1"/>
      <c r="H1118" s="44"/>
      <c r="I1118" s="37"/>
      <c r="J1118" s="1"/>
      <c r="K1118" s="37"/>
      <c r="L1118" s="17"/>
      <c r="M1118" s="1"/>
      <c r="N1118" s="44"/>
      <c r="O1118" s="37"/>
      <c r="P1118" s="1"/>
      <c r="Q1118" s="37"/>
      <c r="R1118" s="17"/>
      <c r="S1118" s="1"/>
      <c r="T1118" s="1"/>
      <c r="U1118" s="1"/>
      <c r="V1118" s="1"/>
      <c r="W1118" s="1"/>
      <c r="X1118" s="1"/>
      <c r="Y1118" s="1"/>
      <c r="Z1118" s="1"/>
    </row>
    <row r="1119" spans="1:26" ht="13.5" customHeight="1" x14ac:dyDescent="0.2">
      <c r="A1119" s="1"/>
      <c r="B1119" s="45" t="s">
        <v>20</v>
      </c>
      <c r="C1119" s="49">
        <f>VLOOKUP(C1083,'[2]Kelly Sunday O-U'!$C$2:$L$106,9,FALSE)</f>
        <v>-29.917593751466342</v>
      </c>
      <c r="D1119" s="1"/>
      <c r="E1119" s="49">
        <f>VLOOKUP(C1083,'[2]Kelly Sunday O-U'!$C$2:$L$106,10,FALSE)</f>
        <v>22.500011333883918</v>
      </c>
      <c r="F1119" s="17"/>
      <c r="G1119" s="1"/>
      <c r="H1119" s="45" t="s">
        <v>20</v>
      </c>
      <c r="I1119" s="49">
        <f>VLOOKUP(I1083,'[2]Kelly Sunday O-U'!$C$2:$L$106,9,FALSE)</f>
        <v>-29.917593751466342</v>
      </c>
      <c r="J1119" s="1"/>
      <c r="K1119" s="49">
        <f>VLOOKUP(I1083,'[2]Kelly Sunday O-U'!$C$2:$L$106,10,FALSE)</f>
        <v>22.500011333883918</v>
      </c>
      <c r="L1119" s="17"/>
      <c r="M1119" s="1"/>
      <c r="N1119" s="45" t="s">
        <v>20</v>
      </c>
      <c r="O1119" s="49">
        <f>VLOOKUP(O1083,'[2]Kelly Sunday O-U'!$C$2:$L$106,9,FALSE)</f>
        <v>-29.917593751466342</v>
      </c>
      <c r="P1119" s="1"/>
      <c r="Q1119" s="49">
        <f>VLOOKUP(O1083,'[2]Kelly Sunday O-U'!$C$2:$L$106,10,FALSE)</f>
        <v>22.500011333883918</v>
      </c>
      <c r="R1119" s="17"/>
      <c r="S1119" s="1"/>
      <c r="T1119" s="1"/>
      <c r="U1119" s="1"/>
      <c r="V1119" s="1"/>
      <c r="W1119" s="1"/>
      <c r="X1119" s="1"/>
      <c r="Y1119" s="1"/>
      <c r="Z1119" s="1"/>
    </row>
    <row r="1120" spans="1:26" ht="13.5" customHeight="1" x14ac:dyDescent="0.2">
      <c r="A1120" s="1"/>
      <c r="B1120" s="55"/>
      <c r="C1120" s="56"/>
      <c r="D1120" s="57"/>
      <c r="E1120" s="56"/>
      <c r="F1120" s="58"/>
      <c r="G1120" s="1"/>
      <c r="H1120" s="55"/>
      <c r="I1120" s="56"/>
      <c r="J1120" s="57"/>
      <c r="K1120" s="56"/>
      <c r="L1120" s="58"/>
      <c r="M1120" s="1"/>
      <c r="N1120" s="55"/>
      <c r="O1120" s="56"/>
      <c r="P1120" s="57"/>
      <c r="Q1120" s="56"/>
      <c r="R1120" s="58"/>
      <c r="S1120" s="1"/>
      <c r="T1120" s="1"/>
      <c r="U1120" s="1"/>
      <c r="V1120" s="1"/>
      <c r="W1120" s="1"/>
      <c r="X1120" s="1"/>
      <c r="Y1120" s="1"/>
      <c r="Z1120" s="1"/>
    </row>
    <row r="1121" spans="1:26" ht="13.5" customHeight="1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3.5" customHeight="1" x14ac:dyDescent="0.2">
      <c r="A1122" s="1"/>
      <c r="B1122" s="28"/>
      <c r="C1122" s="30"/>
      <c r="D1122" s="30"/>
      <c r="E1122" s="30"/>
      <c r="F1122" s="29"/>
      <c r="G1122" s="1"/>
      <c r="H1122" s="28"/>
      <c r="I1122" s="30"/>
      <c r="J1122" s="30"/>
      <c r="K1122" s="30"/>
      <c r="L1122" s="29"/>
      <c r="M1122" s="1"/>
      <c r="N1122" s="28"/>
      <c r="O1122" s="30"/>
      <c r="P1122" s="30"/>
      <c r="Q1122" s="30"/>
      <c r="R1122" s="29"/>
      <c r="S1122" s="1"/>
      <c r="T1122" s="1"/>
      <c r="U1122" s="1"/>
      <c r="V1122" s="1"/>
      <c r="W1122" s="1"/>
      <c r="X1122" s="1"/>
      <c r="Y1122" s="1"/>
      <c r="Z1122" s="1"/>
    </row>
    <row r="1123" spans="1:26" ht="13.5" customHeight="1" x14ac:dyDescent="0.2">
      <c r="A1123" s="1"/>
      <c r="B1123" s="18"/>
      <c r="C1123" s="31" t="s">
        <v>5</v>
      </c>
      <c r="D1123" s="31" t="s">
        <v>37</v>
      </c>
      <c r="E1123" s="1"/>
      <c r="F1123" s="17"/>
      <c r="G1123" s="1"/>
      <c r="H1123" s="18"/>
      <c r="I1123" s="31" t="s">
        <v>5</v>
      </c>
      <c r="J1123" s="31" t="s">
        <v>37</v>
      </c>
      <c r="K1123" s="1"/>
      <c r="L1123" s="17"/>
      <c r="M1123" s="1"/>
      <c r="N1123" s="18"/>
      <c r="O1123" s="31" t="s">
        <v>5</v>
      </c>
      <c r="P1123" s="31" t="s">
        <v>37</v>
      </c>
      <c r="Q1123" s="1"/>
      <c r="R1123" s="17"/>
      <c r="S1123" s="1"/>
      <c r="T1123" s="1"/>
      <c r="U1123" s="1"/>
      <c r="V1123" s="1"/>
      <c r="W1123" s="1"/>
      <c r="X1123" s="1"/>
      <c r="Y1123" s="1"/>
      <c r="Z1123" s="1"/>
    </row>
    <row r="1124" spans="1:26" ht="13.5" customHeight="1" x14ac:dyDescent="0.2">
      <c r="A1124" s="1"/>
      <c r="B1124" s="18" t="s">
        <v>6</v>
      </c>
      <c r="C1124" s="32">
        <f>VLOOKUP(C1123,[2]Stats!$B$2:$H$364,5,FALSE)-(VLOOKUP(C1123,[2]Stats!$B$2:$I$364,8,FALSE)/2)</f>
        <v>96.888500000000008</v>
      </c>
      <c r="D1124" s="32">
        <f>VLOOKUP(D1123,[2]Stats!$B$2:$H$364,5,FALSE)-(VLOOKUP(D1123,[2]Stats!$B$2:$I$364,8,FALSE)/2)</f>
        <v>107.11749999999999</v>
      </c>
      <c r="E1124" s="1"/>
      <c r="F1124" s="33"/>
      <c r="G1124" s="34"/>
      <c r="H1124" s="18" t="s">
        <v>6</v>
      </c>
      <c r="I1124" s="32">
        <f>VLOOKUP(I1123,[2]Stats!$B$2:$H$364,5,FALSE)-(VLOOKUP(I1123,[2]Stats!$B$2:$I$364,8,FALSE)/2)</f>
        <v>96.888500000000008</v>
      </c>
      <c r="J1124" s="32">
        <f>VLOOKUP(J1123,[2]Stats!$B$2:$H$364,5,FALSE)-(VLOOKUP(J1123,[2]Stats!$B$2:$I$364,8,FALSE)/2)</f>
        <v>107.11749999999999</v>
      </c>
      <c r="K1124" s="1"/>
      <c r="L1124" s="33"/>
      <c r="M1124" s="1"/>
      <c r="N1124" s="18" t="s">
        <v>6</v>
      </c>
      <c r="O1124" s="32">
        <f>VLOOKUP(O1123,[2]Stats!$B$2:$H$364,5,FALSE)-(VLOOKUP(O1123,[2]Stats!$B$2:$I$364,8,FALSE)/2)</f>
        <v>96.888500000000008</v>
      </c>
      <c r="P1124" s="32">
        <f>VLOOKUP(P1123,[2]Stats!$B$2:$H$364,5,FALSE)-(VLOOKUP(P1123,[2]Stats!$B$2:$I$364,8,FALSE)/2)</f>
        <v>107.11749999999999</v>
      </c>
      <c r="Q1124" s="1"/>
      <c r="R1124" s="33"/>
      <c r="S1124" s="1"/>
      <c r="T1124" s="1"/>
      <c r="U1124" s="1"/>
      <c r="V1124" s="1"/>
      <c r="W1124" s="1"/>
      <c r="X1124" s="1"/>
      <c r="Y1124" s="1"/>
      <c r="Z1124" s="1"/>
    </row>
    <row r="1125" spans="1:26" ht="13.5" customHeight="1" x14ac:dyDescent="0.2">
      <c r="A1125" s="1"/>
      <c r="B1125" s="18" t="s">
        <v>7</v>
      </c>
      <c r="C1125" s="32">
        <f>VLOOKUP(C1123,[2]Stats!$B$2:$H$364,6,FALSE)-(VLOOKUP(C1123,[2]Stats!$B$2:$I$364,8,FALSE)/2)</f>
        <v>107.88850000000001</v>
      </c>
      <c r="D1125" s="32">
        <f>VLOOKUP(D1123,[2]Stats!$B$2:$H$364,6,FALSE)-(VLOOKUP(D1123,[2]Stats!$B$2:$I$364,8,FALSE)/2)</f>
        <v>101.7175</v>
      </c>
      <c r="E1125" s="1"/>
      <c r="F1125" s="35"/>
      <c r="G1125" s="34"/>
      <c r="H1125" s="18" t="s">
        <v>7</v>
      </c>
      <c r="I1125" s="32">
        <f>VLOOKUP(I1123,[2]Stats!$B$2:$H$364,6,FALSE)-(VLOOKUP(I1123,[2]Stats!$B$2:$I$364,8,FALSE)/2)</f>
        <v>107.88850000000001</v>
      </c>
      <c r="J1125" s="32">
        <f>VLOOKUP(J1123,[2]Stats!$B$2:$H$364,6,FALSE)-(VLOOKUP(J1123,[2]Stats!$B$2:$I$364,8,FALSE)/2)</f>
        <v>101.7175</v>
      </c>
      <c r="K1125" s="1"/>
      <c r="L1125" s="35"/>
      <c r="M1125" s="1"/>
      <c r="N1125" s="18" t="s">
        <v>7</v>
      </c>
      <c r="O1125" s="32">
        <f>VLOOKUP(O1123,[2]Stats!$B$2:$H$364,6,FALSE)-(VLOOKUP(O1123,[2]Stats!$B$2:$I$364,8,FALSE)/2)</f>
        <v>107.88850000000001</v>
      </c>
      <c r="P1125" s="32">
        <f>VLOOKUP(P1123,[2]Stats!$B$2:$H$364,6,FALSE)-(VLOOKUP(P1123,[2]Stats!$B$2:$I$364,8,FALSE)/2)</f>
        <v>101.7175</v>
      </c>
      <c r="Q1125" s="1"/>
      <c r="R1125" s="35"/>
      <c r="S1125" s="1"/>
      <c r="T1125" s="1"/>
      <c r="U1125" s="1"/>
      <c r="V1125" s="1"/>
      <c r="W1125" s="1"/>
      <c r="X1125" s="1"/>
      <c r="Y1125" s="1"/>
      <c r="Z1125" s="1"/>
    </row>
    <row r="1126" spans="1:26" ht="13.5" customHeight="1" x14ac:dyDescent="0.2">
      <c r="A1126" s="1"/>
      <c r="B1126" s="18"/>
      <c r="C1126" s="3"/>
      <c r="D1126" s="3"/>
      <c r="E1126" s="1"/>
      <c r="F1126" s="11"/>
      <c r="G1126" s="1"/>
      <c r="H1126" s="18"/>
      <c r="I1126" s="3"/>
      <c r="J1126" s="3"/>
      <c r="K1126" s="1"/>
      <c r="L1126" s="11"/>
      <c r="M1126" s="1"/>
      <c r="N1126" s="18"/>
      <c r="O1126" s="3"/>
      <c r="P1126" s="3"/>
      <c r="Q1126" s="1"/>
      <c r="R1126" s="11"/>
      <c r="S1126" s="1"/>
      <c r="T1126" s="1"/>
      <c r="U1126" s="1"/>
      <c r="V1126" s="1"/>
      <c r="W1126" s="1"/>
      <c r="X1126" s="1"/>
      <c r="Y1126" s="1"/>
      <c r="Z1126" s="1"/>
    </row>
    <row r="1127" spans="1:26" ht="13.5" customHeight="1" x14ac:dyDescent="0.2">
      <c r="A1127" s="1"/>
      <c r="B1127" s="18" t="s">
        <v>8</v>
      </c>
      <c r="C1127" s="32">
        <f>(C1124*D1125)/[2]Stats!$F$361</f>
        <v>95.636838550734637</v>
      </c>
      <c r="D1127" s="32">
        <f>(D1124*C1125)/[2]Stats!$F$361</f>
        <v>112.14834902809456</v>
      </c>
      <c r="E1127" s="1"/>
      <c r="F1127" s="11"/>
      <c r="G1127" s="1"/>
      <c r="H1127" s="18" t="s">
        <v>8</v>
      </c>
      <c r="I1127" s="32">
        <f>(I1124*J1125)/[2]Stats!$F$361</f>
        <v>95.636838550734637</v>
      </c>
      <c r="J1127" s="32">
        <f>(J1124*I1125)/[2]Stats!$F$361</f>
        <v>112.14834902809456</v>
      </c>
      <c r="K1127" s="1"/>
      <c r="L1127" s="11"/>
      <c r="M1127" s="1"/>
      <c r="N1127" s="18" t="s">
        <v>8</v>
      </c>
      <c r="O1127" s="32">
        <f>(O1124*P1125)/[2]Stats!$F$361</f>
        <v>95.636838550734637</v>
      </c>
      <c r="P1127" s="32">
        <f>(P1124*O1125)/[2]Stats!$F$361</f>
        <v>112.14834902809456</v>
      </c>
      <c r="Q1127" s="1"/>
      <c r="R1127" s="11"/>
      <c r="S1127" s="1"/>
      <c r="T1127" s="1"/>
      <c r="U1127" s="1"/>
      <c r="V1127" s="1"/>
      <c r="W1127" s="1"/>
      <c r="X1127" s="1"/>
      <c r="Y1127" s="1"/>
      <c r="Z1127" s="1"/>
    </row>
    <row r="1128" spans="1:26" ht="13.5" customHeight="1" x14ac:dyDescent="0.2">
      <c r="A1128" s="1"/>
      <c r="B1128" s="18"/>
      <c r="C1128" s="36"/>
      <c r="D1128" s="36"/>
      <c r="E1128" s="1"/>
      <c r="F1128" s="11"/>
      <c r="G1128" s="1"/>
      <c r="H1128" s="18"/>
      <c r="I1128" s="36"/>
      <c r="J1128" s="36"/>
      <c r="K1128" s="1"/>
      <c r="L1128" s="11"/>
      <c r="M1128" s="1"/>
      <c r="N1128" s="18"/>
      <c r="O1128" s="36"/>
      <c r="P1128" s="36"/>
      <c r="Q1128" s="1"/>
      <c r="R1128" s="11"/>
      <c r="S1128" s="1"/>
      <c r="T1128" s="1"/>
      <c r="U1128" s="1"/>
      <c r="V1128" s="1"/>
      <c r="W1128" s="1"/>
      <c r="X1128" s="1"/>
      <c r="Y1128" s="1"/>
      <c r="Z1128" s="1"/>
    </row>
    <row r="1129" spans="1:26" ht="13.5" customHeight="1" x14ac:dyDescent="0.2">
      <c r="A1129" s="1"/>
      <c r="B1129" s="18" t="s">
        <v>9</v>
      </c>
      <c r="C1129" s="32">
        <f>VLOOKUP(C1123,[2]Stats!$B$2:$H$364,7,FALSE)</f>
        <v>67.400000000000006</v>
      </c>
      <c r="D1129" s="32">
        <f>VLOOKUP(D1123,[2]Stats!$B$2:$H$364,7,FALSE)</f>
        <v>70.099999999999994</v>
      </c>
      <c r="E1129" s="37"/>
      <c r="F1129" s="38"/>
      <c r="G1129" s="1"/>
      <c r="H1129" s="18" t="s">
        <v>9</v>
      </c>
      <c r="I1129" s="32">
        <f>VLOOKUP(I1123,[2]Stats!$B$2:$H$364,7,FALSE)</f>
        <v>67.400000000000006</v>
      </c>
      <c r="J1129" s="32">
        <f>VLOOKUP(J1123,[2]Stats!$B$2:$H$364,7,FALSE)</f>
        <v>70.099999999999994</v>
      </c>
      <c r="K1129" s="37"/>
      <c r="L1129" s="38"/>
      <c r="M1129" s="1"/>
      <c r="N1129" s="18" t="s">
        <v>9</v>
      </c>
      <c r="O1129" s="32">
        <f>VLOOKUP(O1123,[2]Stats!$B$2:$H$364,7,FALSE)</f>
        <v>67.400000000000006</v>
      </c>
      <c r="P1129" s="32">
        <f>VLOOKUP(P1123,[2]Stats!$B$2:$H$364,7,FALSE)</f>
        <v>70.099999999999994</v>
      </c>
      <c r="Q1129" s="37"/>
      <c r="R1129" s="38"/>
      <c r="S1129" s="1"/>
      <c r="T1129" s="1"/>
      <c r="U1129" s="1"/>
      <c r="V1129" s="1"/>
      <c r="W1129" s="1"/>
      <c r="X1129" s="1"/>
      <c r="Y1129" s="1"/>
      <c r="Z1129" s="1"/>
    </row>
    <row r="1130" spans="1:26" ht="13.5" customHeight="1" x14ac:dyDescent="0.2">
      <c r="A1130" s="1"/>
      <c r="B1130" s="18" t="s">
        <v>10</v>
      </c>
      <c r="C1130" s="39" t="e">
        <f>C1129/[2]Stats!$H$364</f>
        <v>#DIV/0!</v>
      </c>
      <c r="D1130" s="39" t="e">
        <f>D1129/[2]Stats!$H$364</f>
        <v>#DIV/0!</v>
      </c>
      <c r="E1130" s="37"/>
      <c r="F1130" s="38"/>
      <c r="G1130" s="1"/>
      <c r="H1130" s="18" t="s">
        <v>10</v>
      </c>
      <c r="I1130" s="39" t="e">
        <f>I1129/[2]Stats!$H$364</f>
        <v>#DIV/0!</v>
      </c>
      <c r="J1130" s="39" t="e">
        <f>J1129/[2]Stats!$H$364</f>
        <v>#DIV/0!</v>
      </c>
      <c r="K1130" s="37"/>
      <c r="L1130" s="38"/>
      <c r="M1130" s="1"/>
      <c r="N1130" s="18" t="s">
        <v>10</v>
      </c>
      <c r="O1130" s="39" t="e">
        <f>O1129/[2]Stats!$H$364</f>
        <v>#DIV/0!</v>
      </c>
      <c r="P1130" s="39" t="e">
        <f>P1129/[2]Stats!$H$364</f>
        <v>#DIV/0!</v>
      </c>
      <c r="Q1130" s="37"/>
      <c r="R1130" s="38"/>
      <c r="S1130" s="1"/>
      <c r="T1130" s="1"/>
      <c r="U1130" s="1"/>
      <c r="V1130" s="1"/>
      <c r="W1130" s="1"/>
      <c r="X1130" s="1"/>
      <c r="Y1130" s="1"/>
      <c r="Z1130" s="1"/>
    </row>
    <row r="1131" spans="1:26" ht="13.5" customHeight="1" x14ac:dyDescent="0.2">
      <c r="A1131" s="1"/>
      <c r="B1131" s="18" t="s">
        <v>11</v>
      </c>
      <c r="C1131" s="79" t="e">
        <f>(((C1130*D1130)*[2]Stats!$H$364))</f>
        <v>#DIV/0!</v>
      </c>
      <c r="D1131" s="75"/>
      <c r="E1131" s="37"/>
      <c r="F1131" s="38"/>
      <c r="G1131" s="1"/>
      <c r="H1131" s="18" t="s">
        <v>11</v>
      </c>
      <c r="I1131" s="79" t="e">
        <f>(((I1130*J1130)*[2]Stats!$H$364))</f>
        <v>#DIV/0!</v>
      </c>
      <c r="J1131" s="75"/>
      <c r="K1131" s="37"/>
      <c r="L1131" s="38"/>
      <c r="M1131" s="1"/>
      <c r="N1131" s="18" t="s">
        <v>11</v>
      </c>
      <c r="O1131" s="79" t="e">
        <f>(((O1130*P1130)*[2]Stats!$H$364))</f>
        <v>#DIV/0!</v>
      </c>
      <c r="P1131" s="75"/>
      <c r="Q1131" s="37"/>
      <c r="R1131" s="38"/>
      <c r="S1131" s="1"/>
      <c r="T1131" s="1"/>
      <c r="U1131" s="1"/>
      <c r="V1131" s="1"/>
      <c r="W1131" s="1"/>
      <c r="X1131" s="1"/>
      <c r="Y1131" s="1"/>
      <c r="Z1131" s="1"/>
    </row>
    <row r="1132" spans="1:26" ht="13.5" customHeight="1" thickBot="1" x14ac:dyDescent="0.25">
      <c r="A1132" s="1"/>
      <c r="B1132" s="18"/>
      <c r="C1132" s="40"/>
      <c r="D1132" s="40"/>
      <c r="E1132" s="37"/>
      <c r="F1132" s="38"/>
      <c r="G1132" s="1"/>
      <c r="H1132" s="18"/>
      <c r="I1132" s="40"/>
      <c r="J1132" s="40"/>
      <c r="K1132" s="37"/>
      <c r="L1132" s="38"/>
      <c r="M1132" s="1"/>
      <c r="N1132" s="18"/>
      <c r="O1132" s="40"/>
      <c r="P1132" s="40"/>
      <c r="Q1132" s="37"/>
      <c r="R1132" s="38"/>
      <c r="S1132" s="1"/>
      <c r="T1132" s="1"/>
      <c r="U1132" s="1"/>
      <c r="V1132" s="1"/>
      <c r="W1132" s="1"/>
      <c r="X1132" s="1"/>
      <c r="Y1132" s="1"/>
      <c r="Z1132" s="1"/>
    </row>
    <row r="1133" spans="1:26" ht="13.5" customHeight="1" thickBot="1" x14ac:dyDescent="0.25">
      <c r="A1133" s="1"/>
      <c r="B1133" s="18" t="s">
        <v>12</v>
      </c>
      <c r="C1133" s="41" t="e">
        <f>C1127*(C1131/100)-((VLOOKUP(D1123,[2]Stats!$B$2:$K$364,10,FALSE))/2)-(C1134/2)+(D1134/2)</f>
        <v>#DIV/0!</v>
      </c>
      <c r="D1133" s="41" t="e">
        <f>D1127*(C1131/100)+((VLOOKUP(D1123,[2]Stats!$B$2:$K$364,10,FALSE))/2)-(D1134/2)+(C1134/2)</f>
        <v>#DIV/0!</v>
      </c>
      <c r="E1133" s="1"/>
      <c r="F1133" s="17"/>
      <c r="G1133" s="1"/>
      <c r="H1133" s="18" t="s">
        <v>12</v>
      </c>
      <c r="I1133" s="41" t="e">
        <f>I1127*(I1131/100)-((VLOOKUP(J1123,[2]Stats!$B$2:$K$364,10,FALSE))/2)-(I1134/2)+(J1134/2)</f>
        <v>#DIV/0!</v>
      </c>
      <c r="J1133" s="41" t="e">
        <f>J1127*(I1131/100)+((VLOOKUP(J1123,[2]Stats!$B$2:$K$364,10,FALSE))/2)-(J1134/2)+(I1134/2)</f>
        <v>#DIV/0!</v>
      </c>
      <c r="K1133" s="1"/>
      <c r="L1133" s="17"/>
      <c r="M1133" s="1"/>
      <c r="N1133" s="18" t="s">
        <v>12</v>
      </c>
      <c r="O1133" s="41" t="e">
        <f>O1127*(O1131/100)-((VLOOKUP(P1123,[2]Stats!$B$2:$K$364,10,FALSE))/2)-(O1134/2)+(P1134/2)</f>
        <v>#DIV/0!</v>
      </c>
      <c r="P1133" s="41" t="e">
        <f>P1127*(O1131/100)+((VLOOKUP(P1123,[2]Stats!$B$2:$K$364,10,FALSE))/2)-(P1134/2)+(O1134/2)</f>
        <v>#DIV/0!</v>
      </c>
      <c r="Q1133" s="1"/>
      <c r="R1133" s="17"/>
      <c r="S1133" s="1"/>
      <c r="T1133" s="1"/>
      <c r="U1133" s="1"/>
      <c r="V1133" s="1"/>
      <c r="W1133" s="1"/>
      <c r="X1133" s="1"/>
      <c r="Y1133" s="1"/>
      <c r="Z1133" s="1"/>
    </row>
    <row r="1134" spans="1:26" ht="13.5" customHeight="1" x14ac:dyDescent="0.2">
      <c r="A1134" s="1"/>
      <c r="B1134" s="18"/>
      <c r="C1134" s="42">
        <f>VLOOKUP(C1123,[2]Sheet14!$C$2:$D$364,2,FALSE)</f>
        <v>0</v>
      </c>
      <c r="D1134" s="42">
        <f>VLOOKUP(D1123,[2]Sheet14!$C$2:$D$364,2,FALSE)</f>
        <v>0</v>
      </c>
      <c r="E1134" s="1"/>
      <c r="F1134" s="17"/>
      <c r="G1134" s="1"/>
      <c r="H1134" s="18"/>
      <c r="I1134" s="42">
        <f>VLOOKUP(I1123,[2]Sheet14!$C$2:$D$364,2,FALSE)</f>
        <v>0</v>
      </c>
      <c r="J1134" s="42">
        <f>VLOOKUP(J1123,[2]Sheet14!$C$2:$D$364,2,FALSE)</f>
        <v>0</v>
      </c>
      <c r="K1134" s="1"/>
      <c r="L1134" s="17"/>
      <c r="M1134" s="1"/>
      <c r="N1134" s="18"/>
      <c r="O1134" s="42">
        <f>VLOOKUP(O1123,[2]Sheet14!$C$2:$D$364,2,FALSE)</f>
        <v>0</v>
      </c>
      <c r="P1134" s="42">
        <f>VLOOKUP(P1123,[2]Sheet14!$C$2:$D$364,2,FALSE)</f>
        <v>0</v>
      </c>
      <c r="Q1134" s="1"/>
      <c r="R1134" s="17"/>
      <c r="S1134" s="1"/>
      <c r="T1134" s="1"/>
      <c r="U1134" s="1"/>
      <c r="V1134" s="1"/>
      <c r="W1134" s="1"/>
      <c r="X1134" s="1"/>
      <c r="Y1134" s="1"/>
      <c r="Z1134" s="1"/>
    </row>
    <row r="1135" spans="1:26" ht="13.5" customHeight="1" x14ac:dyDescent="0.2">
      <c r="A1135" s="1"/>
      <c r="B1135" s="18"/>
      <c r="C1135" s="32"/>
      <c r="D1135" s="32"/>
      <c r="E1135" s="1"/>
      <c r="F1135" s="17"/>
      <c r="G1135" s="1"/>
      <c r="H1135" s="18"/>
      <c r="I1135" s="32"/>
      <c r="J1135" s="32"/>
      <c r="K1135" s="1"/>
      <c r="L1135" s="17"/>
      <c r="M1135" s="1"/>
      <c r="N1135" s="18"/>
      <c r="O1135" s="32"/>
      <c r="P1135" s="32"/>
      <c r="Q1135" s="1"/>
      <c r="R1135" s="17"/>
      <c r="S1135" s="1"/>
      <c r="T1135" s="1"/>
      <c r="U1135" s="1"/>
      <c r="V1135" s="1"/>
      <c r="W1135" s="1"/>
      <c r="X1135" s="1"/>
      <c r="Y1135" s="1"/>
      <c r="Z1135" s="1"/>
    </row>
    <row r="1136" spans="1:26" ht="13.5" customHeight="1" x14ac:dyDescent="0.2">
      <c r="A1136" s="1"/>
      <c r="B1136" s="43" t="s">
        <v>13</v>
      </c>
      <c r="C1136" s="1"/>
      <c r="D1136" s="3" t="s">
        <v>14</v>
      </c>
      <c r="E1136" s="3"/>
      <c r="F1136" s="11" t="s">
        <v>14</v>
      </c>
      <c r="G1136" s="1"/>
      <c r="H1136" s="43" t="s">
        <v>13</v>
      </c>
      <c r="I1136" s="1"/>
      <c r="J1136" s="3" t="s">
        <v>14</v>
      </c>
      <c r="K1136" s="3"/>
      <c r="L1136" s="11" t="s">
        <v>14</v>
      </c>
      <c r="M1136" s="1"/>
      <c r="N1136" s="43" t="s">
        <v>13</v>
      </c>
      <c r="O1136" s="1"/>
      <c r="P1136" s="3" t="s">
        <v>14</v>
      </c>
      <c r="Q1136" s="3"/>
      <c r="R1136" s="11" t="s">
        <v>14</v>
      </c>
      <c r="S1136" s="1"/>
      <c r="T1136" s="1"/>
      <c r="U1136" s="1"/>
      <c r="V1136" s="1"/>
      <c r="W1136" s="1"/>
      <c r="X1136" s="1"/>
      <c r="Y1136" s="1"/>
      <c r="Z1136" s="1"/>
    </row>
    <row r="1137" spans="1:26" ht="13.5" customHeight="1" x14ac:dyDescent="0.2">
      <c r="A1137" s="1"/>
      <c r="B1137" s="44"/>
      <c r="C1137" s="31" t="str">
        <f>C1123</f>
        <v>North Carolina A&amp;T</v>
      </c>
      <c r="D1137" s="64" t="s">
        <v>38</v>
      </c>
      <c r="E1137" s="31" t="str">
        <f>D1123</f>
        <v>Nevada</v>
      </c>
      <c r="F1137" s="11">
        <v>-5.5</v>
      </c>
      <c r="G1137" s="1"/>
      <c r="H1137" s="44"/>
      <c r="I1137" s="31" t="str">
        <f>I1123</f>
        <v>North Carolina A&amp;T</v>
      </c>
      <c r="J1137" s="64" t="s">
        <v>38</v>
      </c>
      <c r="K1137" s="31" t="str">
        <f>J1123</f>
        <v>Nevada</v>
      </c>
      <c r="L1137" s="11">
        <v>-5.5</v>
      </c>
      <c r="M1137" s="1"/>
      <c r="N1137" s="44"/>
      <c r="O1137" s="31" t="str">
        <f>O1123</f>
        <v>North Carolina A&amp;T</v>
      </c>
      <c r="P1137" s="64" t="s">
        <v>38</v>
      </c>
      <c r="Q1137" s="31" t="str">
        <f>P1123</f>
        <v>Nevada</v>
      </c>
      <c r="R1137" s="11">
        <v>-5.5</v>
      </c>
      <c r="S1137" s="1"/>
      <c r="T1137" s="1"/>
      <c r="U1137" s="1"/>
      <c r="V1137" s="1"/>
      <c r="W1137" s="1"/>
      <c r="X1137" s="1"/>
      <c r="Y1137" s="1"/>
      <c r="Z1137" s="1"/>
    </row>
    <row r="1138" spans="1:26" ht="13.5" customHeight="1" x14ac:dyDescent="0.2">
      <c r="A1138" s="1"/>
      <c r="B1138" s="45" t="s">
        <v>15</v>
      </c>
      <c r="C1138" s="46" t="e">
        <f>IF(D1137&gt;0,C1133+D1137,C1133)</f>
        <v>#DIV/0!</v>
      </c>
      <c r="D1138" s="1"/>
      <c r="E1138" s="46" t="e">
        <f>IF(F1137&gt;0,D1133+F1137,D1133)</f>
        <v>#DIV/0!</v>
      </c>
      <c r="F1138" s="17"/>
      <c r="G1138" s="1"/>
      <c r="H1138" s="45" t="s">
        <v>15</v>
      </c>
      <c r="I1138" s="46" t="e">
        <f>IF(J1137&gt;0,I1133+J1137,I1133)</f>
        <v>#DIV/0!</v>
      </c>
      <c r="J1138" s="1"/>
      <c r="K1138" s="46" t="e">
        <f>IF(L1137&gt;0,J1133+L1137,J1133)</f>
        <v>#DIV/0!</v>
      </c>
      <c r="L1138" s="17"/>
      <c r="M1138" s="1"/>
      <c r="N1138" s="45" t="s">
        <v>15</v>
      </c>
      <c r="O1138" s="46" t="e">
        <f>IF(P1137&gt;0,O1133+P1137,O1133)</f>
        <v>#DIV/0!</v>
      </c>
      <c r="P1138" s="1"/>
      <c r="Q1138" s="46" t="e">
        <f>IF(R1137&gt;0,P1133+R1137,P1133)</f>
        <v>#DIV/0!</v>
      </c>
      <c r="R1138" s="17"/>
      <c r="S1138" s="1"/>
      <c r="T1138" s="1"/>
      <c r="U1138" s="1"/>
      <c r="V1138" s="1"/>
      <c r="W1138" s="1"/>
      <c r="X1138" s="1"/>
      <c r="Y1138" s="1"/>
      <c r="Z1138" s="1"/>
    </row>
    <row r="1139" spans="1:26" ht="13.5" customHeight="1" x14ac:dyDescent="0.2">
      <c r="A1139" s="1"/>
      <c r="B1139" s="44"/>
      <c r="C1139" s="37"/>
      <c r="D1139" s="3" t="s">
        <v>16</v>
      </c>
      <c r="E1139" s="37"/>
      <c r="F1139" s="11" t="s">
        <v>16</v>
      </c>
      <c r="G1139" s="1"/>
      <c r="H1139" s="44"/>
      <c r="I1139" s="37"/>
      <c r="J1139" s="3" t="s">
        <v>16</v>
      </c>
      <c r="K1139" s="37"/>
      <c r="L1139" s="11" t="s">
        <v>16</v>
      </c>
      <c r="M1139" s="1"/>
      <c r="N1139" s="44"/>
      <c r="O1139" s="37"/>
      <c r="P1139" s="3" t="s">
        <v>16</v>
      </c>
      <c r="Q1139" s="37"/>
      <c r="R1139" s="11" t="s">
        <v>16</v>
      </c>
      <c r="S1139" s="1"/>
      <c r="T1139" s="1"/>
      <c r="U1139" s="1"/>
      <c r="V1139" s="1"/>
      <c r="W1139" s="1"/>
      <c r="X1139" s="1"/>
      <c r="Y1139" s="1"/>
      <c r="Z1139" s="1"/>
    </row>
    <row r="1140" spans="1:26" ht="13.5" customHeight="1" x14ac:dyDescent="0.2">
      <c r="A1140" s="1"/>
      <c r="B1140" s="18" t="s">
        <v>17</v>
      </c>
      <c r="C1140" s="37" t="e">
        <f>((C1138^7.45)/((C1138^7.45)+(E1138^7.45)))</f>
        <v>#DIV/0!</v>
      </c>
      <c r="D1140" s="32" t="e">
        <f>-(C1133-D1133)</f>
        <v>#DIV/0!</v>
      </c>
      <c r="E1140" s="37" t="e">
        <f>((E1138^7.45)/((E1138^7.45)+(C1138^7.45)))</f>
        <v>#DIV/0!</v>
      </c>
      <c r="F1140" s="47" t="e">
        <f>-(D1133-C1133)</f>
        <v>#DIV/0!</v>
      </c>
      <c r="G1140" s="1"/>
      <c r="H1140" s="18" t="s">
        <v>17</v>
      </c>
      <c r="I1140" s="37" t="e">
        <f>((I1138^7.45)/((I1138^7.45)+(K1138^7.45)))</f>
        <v>#DIV/0!</v>
      </c>
      <c r="J1140" s="32" t="e">
        <f>-(I1133-J1133)</f>
        <v>#DIV/0!</v>
      </c>
      <c r="K1140" s="37" t="e">
        <f>((K1138^7.45)/((K1138^7.45)+(I1138^7.45)))</f>
        <v>#DIV/0!</v>
      </c>
      <c r="L1140" s="47" t="e">
        <f>-(J1133-I1133)</f>
        <v>#DIV/0!</v>
      </c>
      <c r="M1140" s="1"/>
      <c r="N1140" s="18" t="s">
        <v>17</v>
      </c>
      <c r="O1140" s="37" t="e">
        <f>((O1138^7.45)/((O1138^7.45)+(Q1138^7.45)))</f>
        <v>#DIV/0!</v>
      </c>
      <c r="P1140" s="32" t="e">
        <f>-(O1133-P1133)</f>
        <v>#DIV/0!</v>
      </c>
      <c r="Q1140" s="37" t="e">
        <f>((Q1138^7.45)/((Q1138^7.45)+(O1138^7.45)))</f>
        <v>#DIV/0!</v>
      </c>
      <c r="R1140" s="47" t="e">
        <f>-(P1133-O1133)</f>
        <v>#DIV/0!</v>
      </c>
      <c r="S1140" s="1"/>
      <c r="T1140" s="1"/>
      <c r="U1140" s="1"/>
      <c r="V1140" s="1"/>
      <c r="W1140" s="1"/>
      <c r="X1140" s="1"/>
      <c r="Y1140" s="1"/>
      <c r="Z1140" s="1"/>
    </row>
    <row r="1141" spans="1:26" ht="13.5" customHeight="1" x14ac:dyDescent="0.2">
      <c r="A1141" s="1"/>
      <c r="B1141" s="18"/>
      <c r="C1141" s="37"/>
      <c r="D1141" s="1"/>
      <c r="E1141" s="37"/>
      <c r="F1141" s="17"/>
      <c r="G1141" s="1"/>
      <c r="H1141" s="18"/>
      <c r="I1141" s="37"/>
      <c r="J1141" s="1"/>
      <c r="K1141" s="37"/>
      <c r="L1141" s="17"/>
      <c r="M1141" s="1"/>
      <c r="N1141" s="18"/>
      <c r="O1141" s="37"/>
      <c r="P1141" s="1"/>
      <c r="Q1141" s="37"/>
      <c r="R1141" s="17"/>
      <c r="S1141" s="1"/>
      <c r="T1141" s="1"/>
      <c r="U1141" s="1"/>
      <c r="V1141" s="1"/>
      <c r="W1141" s="1"/>
      <c r="X1141" s="1"/>
      <c r="Y1141" s="1"/>
      <c r="Z1141" s="1"/>
    </row>
    <row r="1142" spans="1:26" ht="13.5" customHeight="1" x14ac:dyDescent="0.2">
      <c r="A1142" s="1"/>
      <c r="B1142" s="18" t="s">
        <v>18</v>
      </c>
      <c r="C1142" s="37">
        <f>110/(110+100)</f>
        <v>0.52380952380952384</v>
      </c>
      <c r="D1142" s="1"/>
      <c r="E1142" s="37">
        <f>110/(110+100)</f>
        <v>0.52380952380952384</v>
      </c>
      <c r="F1142" s="17"/>
      <c r="G1142" s="1"/>
      <c r="H1142" s="18" t="s">
        <v>18</v>
      </c>
      <c r="I1142" s="37">
        <f>110/(110+100)</f>
        <v>0.52380952380952384</v>
      </c>
      <c r="J1142" s="1"/>
      <c r="K1142" s="37">
        <f>110/(110+100)</f>
        <v>0.52380952380952384</v>
      </c>
      <c r="L1142" s="17"/>
      <c r="M1142" s="1"/>
      <c r="N1142" s="18" t="s">
        <v>18</v>
      </c>
      <c r="O1142" s="37">
        <f>110/(110+100)</f>
        <v>0.52380952380952384</v>
      </c>
      <c r="P1142" s="1"/>
      <c r="Q1142" s="37">
        <f>110/(110+100)</f>
        <v>0.52380952380952384</v>
      </c>
      <c r="R1142" s="17"/>
      <c r="S1142" s="1"/>
      <c r="T1142" s="1"/>
      <c r="U1142" s="1"/>
      <c r="V1142" s="1"/>
      <c r="W1142" s="1"/>
      <c r="X1142" s="1"/>
      <c r="Y1142" s="1"/>
      <c r="Z1142" s="1"/>
    </row>
    <row r="1143" spans="1:26" ht="13.5" customHeight="1" x14ac:dyDescent="0.2">
      <c r="A1143" s="1"/>
      <c r="B1143" s="18"/>
      <c r="C1143" s="37"/>
      <c r="D1143" s="1"/>
      <c r="E1143" s="37"/>
      <c r="F1143" s="17"/>
      <c r="G1143" s="1"/>
      <c r="H1143" s="18"/>
      <c r="I1143" s="37"/>
      <c r="J1143" s="1"/>
      <c r="K1143" s="37"/>
      <c r="L1143" s="17"/>
      <c r="M1143" s="1"/>
      <c r="N1143" s="18"/>
      <c r="O1143" s="37"/>
      <c r="P1143" s="1"/>
      <c r="Q1143" s="37"/>
      <c r="R1143" s="17"/>
      <c r="S1143" s="1"/>
      <c r="T1143" s="1"/>
      <c r="U1143" s="1"/>
      <c r="V1143" s="1"/>
      <c r="W1143" s="1"/>
      <c r="X1143" s="1"/>
      <c r="Y1143" s="1"/>
      <c r="Z1143" s="1"/>
    </row>
    <row r="1144" spans="1:26" ht="13.5" customHeight="1" x14ac:dyDescent="0.2">
      <c r="A1144" s="1"/>
      <c r="B1144" s="45" t="s">
        <v>19</v>
      </c>
      <c r="C1144" s="48" t="e">
        <f>C1140-C1142</f>
        <v>#DIV/0!</v>
      </c>
      <c r="D1144" s="1"/>
      <c r="E1144" s="48" t="e">
        <f>E1140-E1142</f>
        <v>#DIV/0!</v>
      </c>
      <c r="F1144" s="17"/>
      <c r="G1144" s="1"/>
      <c r="H1144" s="45" t="s">
        <v>19</v>
      </c>
      <c r="I1144" s="48" t="e">
        <f>I1140-I1142</f>
        <v>#DIV/0!</v>
      </c>
      <c r="J1144" s="1"/>
      <c r="K1144" s="48" t="e">
        <f>K1140-K1142</f>
        <v>#DIV/0!</v>
      </c>
      <c r="L1144" s="17"/>
      <c r="M1144" s="1"/>
      <c r="N1144" s="45" t="s">
        <v>19</v>
      </c>
      <c r="O1144" s="48" t="e">
        <f>O1140-O1142</f>
        <v>#DIV/0!</v>
      </c>
      <c r="P1144" s="1"/>
      <c r="Q1144" s="48" t="e">
        <f>Q1140-Q1142</f>
        <v>#DIV/0!</v>
      </c>
      <c r="R1144" s="17"/>
      <c r="S1144" s="1"/>
      <c r="T1144" s="1"/>
      <c r="U1144" s="1"/>
      <c r="V1144" s="1"/>
      <c r="W1144" s="1"/>
      <c r="X1144" s="1"/>
      <c r="Y1144" s="1"/>
      <c r="Z1144" s="1"/>
    </row>
    <row r="1145" spans="1:26" ht="13.5" customHeight="1" x14ac:dyDescent="0.2">
      <c r="A1145" s="1"/>
      <c r="B1145" s="44"/>
      <c r="C1145" s="37"/>
      <c r="D1145" s="1"/>
      <c r="E1145" s="37"/>
      <c r="F1145" s="17"/>
      <c r="G1145" s="1"/>
      <c r="H1145" s="44"/>
      <c r="I1145" s="37"/>
      <c r="J1145" s="1"/>
      <c r="K1145" s="37"/>
      <c r="L1145" s="17"/>
      <c r="M1145" s="1"/>
      <c r="N1145" s="44"/>
      <c r="O1145" s="37"/>
      <c r="P1145" s="1"/>
      <c r="Q1145" s="37"/>
      <c r="R1145" s="17"/>
      <c r="S1145" s="1"/>
      <c r="T1145" s="1"/>
      <c r="U1145" s="1"/>
      <c r="V1145" s="1"/>
      <c r="W1145" s="1"/>
      <c r="X1145" s="1"/>
      <c r="Y1145" s="1"/>
      <c r="Z1145" s="1"/>
    </row>
    <row r="1146" spans="1:26" ht="13.5" customHeight="1" x14ac:dyDescent="0.2">
      <c r="A1146" s="1"/>
      <c r="B1146" s="45" t="s">
        <v>20</v>
      </c>
      <c r="C1146" s="49">
        <f>VLOOKUP(C1123,'[2]Kelly Sunday'!$C$2:$L$106,9,FALSE)</f>
        <v>-3.11077897412226</v>
      </c>
      <c r="D1146" s="1"/>
      <c r="E1146" s="49">
        <f>VLOOKUP(D1123,'[2]Kelly Sunday'!$E$2:$L$106,8,FALSE)</f>
        <v>19.298528014630421</v>
      </c>
      <c r="F1146" s="17"/>
      <c r="G1146" s="1"/>
      <c r="H1146" s="45" t="s">
        <v>20</v>
      </c>
      <c r="I1146" s="49">
        <f>VLOOKUP(I1123,'[2]Kelly Sunday'!$C$2:$L$106,9,FALSE)</f>
        <v>-3.11077897412226</v>
      </c>
      <c r="J1146" s="1"/>
      <c r="K1146" s="49">
        <f>VLOOKUP(J1123,'[2]Kelly Sunday'!$E$2:$L$106,8,FALSE)</f>
        <v>19.298528014630421</v>
      </c>
      <c r="L1146" s="17"/>
      <c r="M1146" s="1"/>
      <c r="N1146" s="45" t="s">
        <v>20</v>
      </c>
      <c r="O1146" s="49">
        <f>VLOOKUP(O1123,'[2]Kelly Sunday'!$C$2:$L$106,9,FALSE)</f>
        <v>-3.11077897412226</v>
      </c>
      <c r="P1146" s="1"/>
      <c r="Q1146" s="49">
        <f>VLOOKUP(P1123,'[2]Kelly Sunday'!$E$2:$L$106,8,FALSE)</f>
        <v>19.298528014630421</v>
      </c>
      <c r="R1146" s="17"/>
      <c r="S1146" s="1"/>
      <c r="T1146" s="1"/>
      <c r="U1146" s="1"/>
      <c r="V1146" s="1"/>
      <c r="W1146" s="1"/>
      <c r="X1146" s="1"/>
      <c r="Y1146" s="1"/>
      <c r="Z1146" s="1"/>
    </row>
    <row r="1147" spans="1:26" ht="13.5" customHeight="1" x14ac:dyDescent="0.2">
      <c r="A1147" s="1"/>
      <c r="B1147" s="44"/>
      <c r="C1147" s="37"/>
      <c r="D1147" s="1"/>
      <c r="E1147" s="37"/>
      <c r="F1147" s="17"/>
      <c r="G1147" s="1"/>
      <c r="H1147" s="44"/>
      <c r="I1147" s="37"/>
      <c r="J1147" s="1"/>
      <c r="K1147" s="37"/>
      <c r="L1147" s="17"/>
      <c r="M1147" s="1"/>
      <c r="N1147" s="44"/>
      <c r="O1147" s="37"/>
      <c r="P1147" s="1"/>
      <c r="Q1147" s="37"/>
      <c r="R1147" s="17"/>
      <c r="S1147" s="1"/>
      <c r="T1147" s="1"/>
      <c r="U1147" s="1"/>
      <c r="V1147" s="1"/>
      <c r="W1147" s="1"/>
      <c r="X1147" s="1"/>
      <c r="Y1147" s="1"/>
      <c r="Z1147" s="1"/>
    </row>
    <row r="1148" spans="1:26" ht="13.5" customHeight="1" x14ac:dyDescent="0.2">
      <c r="A1148" s="1"/>
      <c r="B1148" s="50" t="s">
        <v>21</v>
      </c>
      <c r="C1148" s="37"/>
      <c r="D1148" s="3" t="s">
        <v>14</v>
      </c>
      <c r="E1148" s="37"/>
      <c r="F1148" s="17"/>
      <c r="G1148" s="1"/>
      <c r="H1148" s="50" t="s">
        <v>21</v>
      </c>
      <c r="I1148" s="37"/>
      <c r="J1148" s="3" t="s">
        <v>14</v>
      </c>
      <c r="K1148" s="37"/>
      <c r="L1148" s="17"/>
      <c r="M1148" s="1"/>
      <c r="N1148" s="50" t="s">
        <v>21</v>
      </c>
      <c r="O1148" s="37"/>
      <c r="P1148" s="3" t="s">
        <v>14</v>
      </c>
      <c r="Q1148" s="37"/>
      <c r="R1148" s="17"/>
      <c r="S1148" s="1"/>
      <c r="T1148" s="1"/>
      <c r="U1148" s="1"/>
      <c r="V1148" s="1"/>
      <c r="W1148" s="1"/>
      <c r="X1148" s="1"/>
      <c r="Y1148" s="1"/>
      <c r="Z1148" s="1"/>
    </row>
    <row r="1149" spans="1:26" ht="13.5" customHeight="1" x14ac:dyDescent="0.2">
      <c r="A1149" s="1"/>
      <c r="B1149" s="44"/>
      <c r="C1149" s="31" t="str">
        <f>C1123</f>
        <v>North Carolina A&amp;T</v>
      </c>
      <c r="D1149" s="3">
        <v>148</v>
      </c>
      <c r="E1149" s="31" t="str">
        <f>D1123</f>
        <v>Nevada</v>
      </c>
      <c r="F1149" s="17" t="s">
        <v>22</v>
      </c>
      <c r="G1149" s="1"/>
      <c r="H1149" s="44"/>
      <c r="I1149" s="31" t="str">
        <f>I1123</f>
        <v>North Carolina A&amp;T</v>
      </c>
      <c r="J1149" s="3">
        <v>148</v>
      </c>
      <c r="K1149" s="31" t="str">
        <f>J1123</f>
        <v>Nevada</v>
      </c>
      <c r="L1149" s="17" t="s">
        <v>22</v>
      </c>
      <c r="M1149" s="1"/>
      <c r="N1149" s="44"/>
      <c r="O1149" s="31" t="str">
        <f>O1123</f>
        <v>North Carolina A&amp;T</v>
      </c>
      <c r="P1149" s="3">
        <v>148</v>
      </c>
      <c r="Q1149" s="31" t="str">
        <f>P1123</f>
        <v>Nevada</v>
      </c>
      <c r="R1149" s="17" t="s">
        <v>22</v>
      </c>
      <c r="S1149" s="1"/>
      <c r="T1149" s="1"/>
      <c r="U1149" s="1"/>
      <c r="V1149" s="1"/>
      <c r="W1149" s="1"/>
      <c r="X1149" s="1"/>
      <c r="Y1149" s="1"/>
      <c r="Z1149" s="1"/>
    </row>
    <row r="1150" spans="1:26" ht="13.5" customHeight="1" x14ac:dyDescent="0.2">
      <c r="A1150" s="1"/>
      <c r="B1150" s="45" t="s">
        <v>23</v>
      </c>
      <c r="C1150" s="46" t="e">
        <f>C1133</f>
        <v>#DIV/0!</v>
      </c>
      <c r="D1150" s="1"/>
      <c r="E1150" s="46" t="e">
        <f>D1133</f>
        <v>#DIV/0!</v>
      </c>
      <c r="F1150" s="33" t="e">
        <f>E1150+C1150</f>
        <v>#DIV/0!</v>
      </c>
      <c r="G1150" s="1"/>
      <c r="H1150" s="45" t="s">
        <v>23</v>
      </c>
      <c r="I1150" s="46" t="e">
        <f>I1133</f>
        <v>#DIV/0!</v>
      </c>
      <c r="J1150" s="1"/>
      <c r="K1150" s="46" t="e">
        <f>J1133</f>
        <v>#DIV/0!</v>
      </c>
      <c r="L1150" s="33" t="e">
        <f>K1150+I1150</f>
        <v>#DIV/0!</v>
      </c>
      <c r="M1150" s="1"/>
      <c r="N1150" s="45" t="s">
        <v>23</v>
      </c>
      <c r="O1150" s="46" t="e">
        <f>O1133</f>
        <v>#DIV/0!</v>
      </c>
      <c r="P1150" s="1"/>
      <c r="Q1150" s="46" t="e">
        <f>P1133</f>
        <v>#DIV/0!</v>
      </c>
      <c r="R1150" s="33" t="e">
        <f>Q1150+O1150</f>
        <v>#DIV/0!</v>
      </c>
      <c r="S1150" s="1"/>
      <c r="T1150" s="1"/>
      <c r="U1150" s="1"/>
      <c r="V1150" s="1"/>
      <c r="W1150" s="1"/>
      <c r="X1150" s="1"/>
      <c r="Y1150" s="1"/>
      <c r="Z1150" s="1"/>
    </row>
    <row r="1151" spans="1:26" ht="13.5" customHeight="1" x14ac:dyDescent="0.2">
      <c r="A1151" s="1"/>
      <c r="B1151" s="44"/>
      <c r="C1151" s="46"/>
      <c r="D1151" s="1"/>
      <c r="E1151" s="46"/>
      <c r="F1151" s="33"/>
      <c r="G1151" s="1"/>
      <c r="H1151" s="44"/>
      <c r="I1151" s="46"/>
      <c r="J1151" s="1"/>
      <c r="K1151" s="46"/>
      <c r="L1151" s="33"/>
      <c r="M1151" s="1"/>
      <c r="N1151" s="44"/>
      <c r="O1151" s="46"/>
      <c r="P1151" s="1"/>
      <c r="Q1151" s="46"/>
      <c r="R1151" s="33"/>
      <c r="S1151" s="1"/>
      <c r="T1151" s="1"/>
      <c r="U1151" s="1"/>
      <c r="V1151" s="1"/>
      <c r="W1151" s="1"/>
      <c r="X1151" s="1"/>
      <c r="Y1151" s="1"/>
      <c r="Z1151" s="1"/>
    </row>
    <row r="1152" spans="1:26" ht="13.5" customHeight="1" x14ac:dyDescent="0.2">
      <c r="A1152" s="1"/>
      <c r="B1152" s="44"/>
      <c r="C1152" s="51" t="s">
        <v>24</v>
      </c>
      <c r="D1152" s="3"/>
      <c r="E1152" s="51" t="s">
        <v>25</v>
      </c>
      <c r="F1152" s="33"/>
      <c r="G1152" s="1"/>
      <c r="H1152" s="44"/>
      <c r="I1152" s="51" t="s">
        <v>24</v>
      </c>
      <c r="J1152" s="3"/>
      <c r="K1152" s="51" t="s">
        <v>25</v>
      </c>
      <c r="L1152" s="33"/>
      <c r="M1152" s="1"/>
      <c r="N1152" s="44"/>
      <c r="O1152" s="51" t="s">
        <v>24</v>
      </c>
      <c r="P1152" s="3"/>
      <c r="Q1152" s="51" t="s">
        <v>25</v>
      </c>
      <c r="R1152" s="33"/>
      <c r="S1152" s="1"/>
      <c r="T1152" s="1"/>
      <c r="U1152" s="1"/>
      <c r="V1152" s="1"/>
      <c r="W1152" s="1"/>
      <c r="X1152" s="1"/>
      <c r="Y1152" s="1"/>
      <c r="Z1152" s="1"/>
    </row>
    <row r="1153" spans="1:26" ht="13.5" customHeight="1" x14ac:dyDescent="0.2">
      <c r="A1153" s="1"/>
      <c r="B1153" s="45" t="s">
        <v>26</v>
      </c>
      <c r="C1153" s="37" t="e">
        <f>(F1150^7.45)/((F1150^7.45)+(D1149^7.45))</f>
        <v>#DIV/0!</v>
      </c>
      <c r="D1153" s="1"/>
      <c r="E1153" s="52" t="e">
        <f>(D1149^7.45)/((D1149^7.45)+(F1150^7.45))</f>
        <v>#DIV/0!</v>
      </c>
      <c r="F1153" s="17"/>
      <c r="G1153" s="1"/>
      <c r="H1153" s="45" t="s">
        <v>26</v>
      </c>
      <c r="I1153" s="37" t="e">
        <f>(L1150^7.45)/((L1150^7.45)+(J1149^7.45))</f>
        <v>#DIV/0!</v>
      </c>
      <c r="J1153" s="1"/>
      <c r="K1153" s="52" t="e">
        <f>(J1149^7.45)/((J1149^7.45)+(L1150^7.45))</f>
        <v>#DIV/0!</v>
      </c>
      <c r="L1153" s="17"/>
      <c r="M1153" s="1"/>
      <c r="N1153" s="45" t="s">
        <v>26</v>
      </c>
      <c r="O1153" s="37" t="e">
        <f>(R1150^7.45)/((R1150^7.45)+(P1149^7.45))</f>
        <v>#DIV/0!</v>
      </c>
      <c r="P1153" s="1"/>
      <c r="Q1153" s="52" t="e">
        <f>(P1149^7.45)/((P1149^7.45)+(R1150^7.45))</f>
        <v>#DIV/0!</v>
      </c>
      <c r="R1153" s="17"/>
      <c r="S1153" s="1"/>
      <c r="T1153" s="1"/>
      <c r="U1153" s="1"/>
      <c r="V1153" s="1"/>
      <c r="W1153" s="1"/>
      <c r="X1153" s="1"/>
      <c r="Y1153" s="1"/>
      <c r="Z1153" s="1"/>
    </row>
    <row r="1154" spans="1:26" ht="13.5" customHeight="1" x14ac:dyDescent="0.2">
      <c r="A1154" s="1"/>
      <c r="B1154" s="44"/>
      <c r="C1154" s="37"/>
      <c r="D1154" s="37"/>
      <c r="E1154" s="37"/>
      <c r="F1154" s="17"/>
      <c r="G1154" s="1"/>
      <c r="H1154" s="44"/>
      <c r="I1154" s="37"/>
      <c r="J1154" s="37"/>
      <c r="K1154" s="37"/>
      <c r="L1154" s="17"/>
      <c r="M1154" s="1"/>
      <c r="N1154" s="44"/>
      <c r="O1154" s="37"/>
      <c r="P1154" s="37"/>
      <c r="Q1154" s="37"/>
      <c r="R1154" s="17"/>
      <c r="S1154" s="1"/>
      <c r="T1154" s="1"/>
      <c r="U1154" s="1"/>
      <c r="V1154" s="1"/>
      <c r="W1154" s="1"/>
      <c r="X1154" s="1"/>
      <c r="Y1154" s="1"/>
      <c r="Z1154" s="1"/>
    </row>
    <row r="1155" spans="1:26" ht="13.5" customHeight="1" x14ac:dyDescent="0.2">
      <c r="A1155" s="1"/>
      <c r="B1155" s="18" t="s">
        <v>18</v>
      </c>
      <c r="C1155" s="37">
        <f>110/(110+100)</f>
        <v>0.52380952380952384</v>
      </c>
      <c r="D1155" s="37"/>
      <c r="E1155" s="37">
        <f>110/(110+100)</f>
        <v>0.52380952380952384</v>
      </c>
      <c r="F1155" s="17"/>
      <c r="G1155" s="1"/>
      <c r="H1155" s="18" t="s">
        <v>18</v>
      </c>
      <c r="I1155" s="37">
        <f>110/(110+100)</f>
        <v>0.52380952380952384</v>
      </c>
      <c r="J1155" s="37"/>
      <c r="K1155" s="37">
        <f>110/(110+100)</f>
        <v>0.52380952380952384</v>
      </c>
      <c r="L1155" s="17"/>
      <c r="M1155" s="1"/>
      <c r="N1155" s="18" t="s">
        <v>18</v>
      </c>
      <c r="O1155" s="37">
        <f>110/(110+100)</f>
        <v>0.52380952380952384</v>
      </c>
      <c r="P1155" s="37"/>
      <c r="Q1155" s="37">
        <f>110/(110+100)</f>
        <v>0.52380952380952384</v>
      </c>
      <c r="R1155" s="17"/>
      <c r="S1155" s="1"/>
      <c r="T1155" s="1"/>
      <c r="U1155" s="1"/>
      <c r="V1155" s="1"/>
      <c r="W1155" s="1"/>
      <c r="X1155" s="1"/>
      <c r="Y1155" s="1"/>
      <c r="Z1155" s="1"/>
    </row>
    <row r="1156" spans="1:26" ht="13.5" customHeight="1" x14ac:dyDescent="0.2">
      <c r="A1156" s="1"/>
      <c r="B1156" s="44"/>
      <c r="C1156" s="37"/>
      <c r="D1156" s="37"/>
      <c r="E1156" s="37"/>
      <c r="F1156" s="17"/>
      <c r="G1156" s="1"/>
      <c r="H1156" s="44"/>
      <c r="I1156" s="37"/>
      <c r="J1156" s="37"/>
      <c r="K1156" s="37"/>
      <c r="L1156" s="17"/>
      <c r="M1156" s="1"/>
      <c r="N1156" s="44"/>
      <c r="O1156" s="37"/>
      <c r="P1156" s="37"/>
      <c r="Q1156" s="37"/>
      <c r="R1156" s="17"/>
      <c r="S1156" s="1"/>
      <c r="T1156" s="1"/>
      <c r="U1156" s="1"/>
      <c r="V1156" s="1"/>
      <c r="W1156" s="1"/>
      <c r="X1156" s="1"/>
      <c r="Y1156" s="1"/>
      <c r="Z1156" s="1"/>
    </row>
    <row r="1157" spans="1:26" ht="13.5" customHeight="1" x14ac:dyDescent="0.2">
      <c r="A1157" s="1"/>
      <c r="B1157" s="45" t="s">
        <v>19</v>
      </c>
      <c r="C1157" s="48" t="e">
        <f>C1153-C1155</f>
        <v>#DIV/0!</v>
      </c>
      <c r="D1157" s="1"/>
      <c r="E1157" s="48" t="e">
        <f>E1153-E1155</f>
        <v>#DIV/0!</v>
      </c>
      <c r="F1157" s="17"/>
      <c r="G1157" s="1"/>
      <c r="H1157" s="45" t="s">
        <v>19</v>
      </c>
      <c r="I1157" s="48" t="e">
        <f>I1153-I1155</f>
        <v>#DIV/0!</v>
      </c>
      <c r="J1157" s="1"/>
      <c r="K1157" s="48" t="e">
        <f>K1153-K1155</f>
        <v>#DIV/0!</v>
      </c>
      <c r="L1157" s="17"/>
      <c r="M1157" s="1"/>
      <c r="N1157" s="45" t="s">
        <v>19</v>
      </c>
      <c r="O1157" s="48" t="e">
        <f>O1153-O1155</f>
        <v>#DIV/0!</v>
      </c>
      <c r="P1157" s="1"/>
      <c r="Q1157" s="48" t="e">
        <f>Q1153-Q1155</f>
        <v>#DIV/0!</v>
      </c>
      <c r="R1157" s="17"/>
      <c r="S1157" s="1"/>
      <c r="T1157" s="1"/>
      <c r="U1157" s="1"/>
      <c r="V1157" s="1"/>
      <c r="W1157" s="1"/>
      <c r="X1157" s="1"/>
      <c r="Y1157" s="1"/>
      <c r="Z1157" s="1"/>
    </row>
    <row r="1158" spans="1:26" ht="13.5" customHeight="1" x14ac:dyDescent="0.2">
      <c r="A1158" s="1"/>
      <c r="B1158" s="44"/>
      <c r="C1158" s="37"/>
      <c r="D1158" s="1"/>
      <c r="E1158" s="37"/>
      <c r="F1158" s="17"/>
      <c r="G1158" s="1"/>
      <c r="H1158" s="44"/>
      <c r="I1158" s="37"/>
      <c r="J1158" s="1"/>
      <c r="K1158" s="37"/>
      <c r="L1158" s="17"/>
      <c r="M1158" s="1"/>
      <c r="N1158" s="44"/>
      <c r="O1158" s="37"/>
      <c r="P1158" s="1"/>
      <c r="Q1158" s="37"/>
      <c r="R1158" s="17"/>
      <c r="S1158" s="1"/>
      <c r="T1158" s="1"/>
      <c r="U1158" s="1"/>
      <c r="V1158" s="1"/>
      <c r="W1158" s="1"/>
      <c r="X1158" s="1"/>
      <c r="Y1158" s="1"/>
      <c r="Z1158" s="1"/>
    </row>
    <row r="1159" spans="1:26" ht="13.5" customHeight="1" x14ac:dyDescent="0.2">
      <c r="A1159" s="1"/>
      <c r="B1159" s="45" t="s">
        <v>20</v>
      </c>
      <c r="C1159" s="49">
        <f>VLOOKUP(C1123,'[2]Kelly Sunday O-U'!$C$2:$L$106,9,FALSE)</f>
        <v>-29.917593751466342</v>
      </c>
      <c r="D1159" s="1"/>
      <c r="E1159" s="49">
        <f>VLOOKUP(C1123,'[2]Kelly Sunday O-U'!$C$2:$L$106,10,FALSE)</f>
        <v>22.500011333883918</v>
      </c>
      <c r="F1159" s="17"/>
      <c r="G1159" s="1"/>
      <c r="H1159" s="45" t="s">
        <v>20</v>
      </c>
      <c r="I1159" s="49">
        <f>VLOOKUP(I1123,'[2]Kelly Sunday O-U'!$C$2:$L$106,9,FALSE)</f>
        <v>-29.917593751466342</v>
      </c>
      <c r="J1159" s="1"/>
      <c r="K1159" s="49">
        <f>VLOOKUP(I1123,'[2]Kelly Sunday O-U'!$C$2:$L$106,10,FALSE)</f>
        <v>22.500011333883918</v>
      </c>
      <c r="L1159" s="17"/>
      <c r="M1159" s="1"/>
      <c r="N1159" s="45" t="s">
        <v>20</v>
      </c>
      <c r="O1159" s="49">
        <f>VLOOKUP(O1123,'[2]Kelly Sunday O-U'!$C$2:$L$106,9,FALSE)</f>
        <v>-29.917593751466342</v>
      </c>
      <c r="P1159" s="1"/>
      <c r="Q1159" s="49">
        <f>VLOOKUP(O1123,'[2]Kelly Sunday O-U'!$C$2:$L$106,10,FALSE)</f>
        <v>22.500011333883918</v>
      </c>
      <c r="R1159" s="17"/>
      <c r="S1159" s="1"/>
      <c r="T1159" s="1"/>
      <c r="U1159" s="1"/>
      <c r="V1159" s="1"/>
      <c r="W1159" s="1"/>
      <c r="X1159" s="1"/>
      <c r="Y1159" s="1"/>
      <c r="Z1159" s="1"/>
    </row>
    <row r="1160" spans="1:26" ht="13.5" customHeight="1" x14ac:dyDescent="0.2">
      <c r="A1160" s="1"/>
      <c r="B1160" s="55"/>
      <c r="C1160" s="56"/>
      <c r="D1160" s="57"/>
      <c r="E1160" s="56"/>
      <c r="F1160" s="58"/>
      <c r="G1160" s="1"/>
      <c r="H1160" s="55"/>
      <c r="I1160" s="56"/>
      <c r="J1160" s="57"/>
      <c r="K1160" s="56"/>
      <c r="L1160" s="58"/>
      <c r="M1160" s="1"/>
      <c r="N1160" s="55"/>
      <c r="O1160" s="56"/>
      <c r="P1160" s="57"/>
      <c r="Q1160" s="56"/>
      <c r="R1160" s="58"/>
      <c r="S1160" s="1"/>
      <c r="T1160" s="1"/>
      <c r="U1160" s="1"/>
      <c r="V1160" s="1"/>
      <c r="W1160" s="1"/>
      <c r="X1160" s="1"/>
      <c r="Y1160" s="1"/>
      <c r="Z1160" s="1"/>
    </row>
    <row r="1161" spans="1:26" ht="13.5" customHeight="1" x14ac:dyDescent="0.2">
      <c r="A1161" s="1"/>
      <c r="B1161" s="59"/>
      <c r="C1161" s="37"/>
      <c r="D1161" s="1"/>
      <c r="E1161" s="37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3.5" customHeight="1" x14ac:dyDescent="0.2">
      <c r="A1162" s="1"/>
      <c r="B1162" s="28"/>
      <c r="C1162" s="30"/>
      <c r="D1162" s="30"/>
      <c r="E1162" s="30"/>
      <c r="F1162" s="29"/>
      <c r="G1162" s="1"/>
      <c r="H1162" s="28"/>
      <c r="I1162" s="30"/>
      <c r="J1162" s="30"/>
      <c r="K1162" s="30"/>
      <c r="L1162" s="29"/>
      <c r="M1162" s="1"/>
      <c r="N1162" s="28"/>
      <c r="O1162" s="30"/>
      <c r="P1162" s="30"/>
      <c r="Q1162" s="30"/>
      <c r="R1162" s="29"/>
      <c r="S1162" s="1"/>
      <c r="T1162" s="1"/>
      <c r="U1162" s="1"/>
      <c r="V1162" s="1"/>
      <c r="W1162" s="1"/>
      <c r="X1162" s="1"/>
      <c r="Y1162" s="1"/>
      <c r="Z1162" s="1"/>
    </row>
    <row r="1163" spans="1:26" ht="13.5" customHeight="1" x14ac:dyDescent="0.2">
      <c r="A1163" s="1"/>
      <c r="B1163" s="18"/>
      <c r="C1163" s="31" t="s">
        <v>5</v>
      </c>
      <c r="D1163" s="31" t="s">
        <v>39</v>
      </c>
      <c r="E1163" s="1"/>
      <c r="F1163" s="17"/>
      <c r="G1163" s="34"/>
      <c r="H1163" s="18"/>
      <c r="I1163" s="31" t="s">
        <v>5</v>
      </c>
      <c r="J1163" s="31" t="s">
        <v>39</v>
      </c>
      <c r="K1163" s="1"/>
      <c r="L1163" s="17"/>
      <c r="M1163" s="1"/>
      <c r="N1163" s="18"/>
      <c r="O1163" s="31" t="s">
        <v>5</v>
      </c>
      <c r="P1163" s="31" t="s">
        <v>39</v>
      </c>
      <c r="Q1163" s="1"/>
      <c r="R1163" s="17"/>
      <c r="S1163" s="1"/>
      <c r="T1163" s="1"/>
      <c r="U1163" s="1"/>
      <c r="V1163" s="1"/>
      <c r="W1163" s="1"/>
      <c r="X1163" s="1"/>
      <c r="Y1163" s="1"/>
      <c r="Z1163" s="1"/>
    </row>
    <row r="1164" spans="1:26" ht="13.5" customHeight="1" x14ac:dyDescent="0.2">
      <c r="A1164" s="1"/>
      <c r="B1164" s="18" t="s">
        <v>6</v>
      </c>
      <c r="C1164" s="32">
        <f>VLOOKUP(C1163,[2]Stats!$B$2:$H$364,5,FALSE)-(VLOOKUP(C1163,[2]Stats!$B$2:$I$364,8,FALSE)/2)</f>
        <v>96.888500000000008</v>
      </c>
      <c r="D1164" s="32">
        <f>VLOOKUP(D1163,[2]Stats!$B$2:$H$364,5,FALSE)-(VLOOKUP(D1163,[2]Stats!$B$2:$I$364,8,FALSE)/2)</f>
        <v>90.991</v>
      </c>
      <c r="E1164" s="1"/>
      <c r="F1164" s="33"/>
      <c r="G1164" s="34"/>
      <c r="H1164" s="18" t="s">
        <v>6</v>
      </c>
      <c r="I1164" s="32">
        <f>VLOOKUP(I1163,[2]Stats!$B$2:$H$364,5,FALSE)-(VLOOKUP(I1163,[2]Stats!$B$2:$I$364,8,FALSE)/2)</f>
        <v>96.888500000000008</v>
      </c>
      <c r="J1164" s="32">
        <f>VLOOKUP(J1163,[2]Stats!$B$2:$H$364,5,FALSE)-(VLOOKUP(J1163,[2]Stats!$B$2:$I$364,8,FALSE)/2)</f>
        <v>90.991</v>
      </c>
      <c r="K1164" s="1"/>
      <c r="L1164" s="33"/>
      <c r="M1164" s="1"/>
      <c r="N1164" s="18" t="s">
        <v>6</v>
      </c>
      <c r="O1164" s="32">
        <f>VLOOKUP(O1163,[2]Stats!$B$2:$H$364,5,FALSE)-(VLOOKUP(O1163,[2]Stats!$B$2:$I$364,8,FALSE)/2)</f>
        <v>96.888500000000008</v>
      </c>
      <c r="P1164" s="32">
        <f>VLOOKUP(P1163,[2]Stats!$B$2:$H$364,5,FALSE)-(VLOOKUP(P1163,[2]Stats!$B$2:$I$364,8,FALSE)/2)</f>
        <v>90.991</v>
      </c>
      <c r="Q1164" s="1"/>
      <c r="R1164" s="33"/>
      <c r="S1164" s="1"/>
      <c r="T1164" s="1"/>
      <c r="U1164" s="1"/>
      <c r="V1164" s="1"/>
      <c r="W1164" s="1"/>
      <c r="X1164" s="1"/>
      <c r="Y1164" s="1"/>
      <c r="Z1164" s="1"/>
    </row>
    <row r="1165" spans="1:26" ht="13.5" customHeight="1" x14ac:dyDescent="0.2">
      <c r="A1165" s="1"/>
      <c r="B1165" s="18" t="s">
        <v>7</v>
      </c>
      <c r="C1165" s="32">
        <f>VLOOKUP(C1163,[2]Stats!$B$2:$H$364,6,FALSE)-(VLOOKUP(C1163,[2]Stats!$B$2:$I$364,8,FALSE)/2)</f>
        <v>107.88850000000001</v>
      </c>
      <c r="D1165" s="32">
        <f>VLOOKUP(D1163,[2]Stats!$B$2:$H$364,6,FALSE)-(VLOOKUP(D1163,[2]Stats!$B$2:$I$364,8,FALSE)/2)</f>
        <v>103.691</v>
      </c>
      <c r="E1165" s="1"/>
      <c r="F1165" s="35"/>
      <c r="G1165" s="1"/>
      <c r="H1165" s="18" t="s">
        <v>7</v>
      </c>
      <c r="I1165" s="32">
        <f>VLOOKUP(I1163,[2]Stats!$B$2:$H$364,6,FALSE)-(VLOOKUP(I1163,[2]Stats!$B$2:$I$364,8,FALSE)/2)</f>
        <v>107.88850000000001</v>
      </c>
      <c r="J1165" s="32">
        <f>VLOOKUP(J1163,[2]Stats!$B$2:$H$364,6,FALSE)-(VLOOKUP(J1163,[2]Stats!$B$2:$I$364,8,FALSE)/2)</f>
        <v>103.691</v>
      </c>
      <c r="K1165" s="1"/>
      <c r="L1165" s="35"/>
      <c r="M1165" s="1"/>
      <c r="N1165" s="18" t="s">
        <v>7</v>
      </c>
      <c r="O1165" s="32">
        <f>VLOOKUP(O1163,[2]Stats!$B$2:$H$364,6,FALSE)-(VLOOKUP(O1163,[2]Stats!$B$2:$I$364,8,FALSE)/2)</f>
        <v>107.88850000000001</v>
      </c>
      <c r="P1165" s="32">
        <f>VLOOKUP(P1163,[2]Stats!$B$2:$H$364,6,FALSE)-(VLOOKUP(P1163,[2]Stats!$B$2:$I$364,8,FALSE)/2)</f>
        <v>103.691</v>
      </c>
      <c r="Q1165" s="1"/>
      <c r="R1165" s="35"/>
      <c r="S1165" s="1"/>
      <c r="T1165" s="1"/>
      <c r="U1165" s="1"/>
      <c r="V1165" s="1"/>
      <c r="W1165" s="1"/>
      <c r="X1165" s="1"/>
      <c r="Y1165" s="1"/>
      <c r="Z1165" s="1"/>
    </row>
    <row r="1166" spans="1:26" ht="13.5" customHeight="1" x14ac:dyDescent="0.2">
      <c r="A1166" s="1"/>
      <c r="B1166" s="18"/>
      <c r="C1166" s="3"/>
      <c r="D1166" s="3"/>
      <c r="E1166" s="1"/>
      <c r="F1166" s="11"/>
      <c r="G1166" s="1"/>
      <c r="H1166" s="18"/>
      <c r="I1166" s="3"/>
      <c r="J1166" s="3"/>
      <c r="K1166" s="1"/>
      <c r="L1166" s="11"/>
      <c r="M1166" s="1"/>
      <c r="N1166" s="18"/>
      <c r="O1166" s="3"/>
      <c r="P1166" s="3"/>
      <c r="Q1166" s="1"/>
      <c r="R1166" s="11"/>
      <c r="S1166" s="1"/>
      <c r="T1166" s="1"/>
      <c r="U1166" s="1"/>
      <c r="V1166" s="1"/>
      <c r="W1166" s="1"/>
      <c r="X1166" s="1"/>
      <c r="Y1166" s="1"/>
      <c r="Z1166" s="1"/>
    </row>
    <row r="1167" spans="1:26" ht="13.5" customHeight="1" x14ac:dyDescent="0.2">
      <c r="A1167" s="1"/>
      <c r="B1167" s="18" t="s">
        <v>8</v>
      </c>
      <c r="C1167" s="32">
        <f>(C1164*D1165)/[2]Stats!$F$361</f>
        <v>97.492362928347887</v>
      </c>
      <c r="D1167" s="32">
        <f>(D1164*C1165)/[2]Stats!$F$361</f>
        <v>95.264456567931035</v>
      </c>
      <c r="E1167" s="1"/>
      <c r="F1167" s="11"/>
      <c r="G1167" s="1"/>
      <c r="H1167" s="18" t="s">
        <v>8</v>
      </c>
      <c r="I1167" s="32">
        <f>(I1164*J1165)/[2]Stats!$F$361</f>
        <v>97.492362928347887</v>
      </c>
      <c r="J1167" s="32">
        <f>(J1164*I1165)/[2]Stats!$F$361</f>
        <v>95.264456567931035</v>
      </c>
      <c r="K1167" s="1"/>
      <c r="L1167" s="11"/>
      <c r="M1167" s="1"/>
      <c r="N1167" s="18" t="s">
        <v>8</v>
      </c>
      <c r="O1167" s="32">
        <f>(O1164*P1165)/[2]Stats!$F$361</f>
        <v>97.492362928347887</v>
      </c>
      <c r="P1167" s="32">
        <f>(P1164*O1165)/[2]Stats!$F$361</f>
        <v>95.264456567931035</v>
      </c>
      <c r="Q1167" s="1"/>
      <c r="R1167" s="11"/>
      <c r="S1167" s="1"/>
      <c r="T1167" s="1"/>
      <c r="U1167" s="1"/>
      <c r="V1167" s="1"/>
      <c r="W1167" s="1"/>
      <c r="X1167" s="1"/>
      <c r="Y1167" s="1"/>
      <c r="Z1167" s="1"/>
    </row>
    <row r="1168" spans="1:26" ht="13.5" customHeight="1" x14ac:dyDescent="0.2">
      <c r="A1168" s="1"/>
      <c r="B1168" s="18"/>
      <c r="C1168" s="36"/>
      <c r="D1168" s="36"/>
      <c r="E1168" s="1"/>
      <c r="F1168" s="11"/>
      <c r="G1168" s="1"/>
      <c r="H1168" s="18"/>
      <c r="I1168" s="36"/>
      <c r="J1168" s="36"/>
      <c r="K1168" s="1"/>
      <c r="L1168" s="11"/>
      <c r="M1168" s="1"/>
      <c r="N1168" s="18"/>
      <c r="O1168" s="36"/>
      <c r="P1168" s="36"/>
      <c r="Q1168" s="1"/>
      <c r="R1168" s="11"/>
      <c r="S1168" s="1"/>
      <c r="T1168" s="1"/>
      <c r="U1168" s="1"/>
      <c r="V1168" s="1"/>
      <c r="W1168" s="1"/>
      <c r="X1168" s="1"/>
      <c r="Y1168" s="1"/>
      <c r="Z1168" s="1"/>
    </row>
    <row r="1169" spans="1:26" ht="13.5" customHeight="1" x14ac:dyDescent="0.2">
      <c r="A1169" s="1"/>
      <c r="B1169" s="18" t="s">
        <v>9</v>
      </c>
      <c r="C1169" s="32">
        <f>VLOOKUP(C1163,[2]Stats!$B$2:$H$364,7,FALSE)</f>
        <v>67.400000000000006</v>
      </c>
      <c r="D1169" s="32">
        <f>VLOOKUP(D1163,[2]Stats!$B$2:$H$364,7,FALSE)</f>
        <v>67.5</v>
      </c>
      <c r="E1169" s="37"/>
      <c r="F1169" s="38"/>
      <c r="G1169" s="1"/>
      <c r="H1169" s="18" t="s">
        <v>9</v>
      </c>
      <c r="I1169" s="32">
        <f>VLOOKUP(I1163,[2]Stats!$B$2:$H$364,7,FALSE)</f>
        <v>67.400000000000006</v>
      </c>
      <c r="J1169" s="32">
        <f>VLOOKUP(J1163,[2]Stats!$B$2:$H$364,7,FALSE)</f>
        <v>67.5</v>
      </c>
      <c r="K1169" s="37"/>
      <c r="L1169" s="38"/>
      <c r="M1169" s="1"/>
      <c r="N1169" s="18" t="s">
        <v>9</v>
      </c>
      <c r="O1169" s="32">
        <f>VLOOKUP(O1163,[2]Stats!$B$2:$H$364,7,FALSE)</f>
        <v>67.400000000000006</v>
      </c>
      <c r="P1169" s="32">
        <f>VLOOKUP(P1163,[2]Stats!$B$2:$H$364,7,FALSE)</f>
        <v>67.5</v>
      </c>
      <c r="Q1169" s="37"/>
      <c r="R1169" s="38"/>
      <c r="S1169" s="1"/>
      <c r="T1169" s="1"/>
      <c r="U1169" s="1"/>
      <c r="V1169" s="1"/>
      <c r="W1169" s="1"/>
      <c r="X1169" s="1"/>
      <c r="Y1169" s="1"/>
      <c r="Z1169" s="1"/>
    </row>
    <row r="1170" spans="1:26" ht="13.5" customHeight="1" x14ac:dyDescent="0.2">
      <c r="A1170" s="1"/>
      <c r="B1170" s="18" t="s">
        <v>10</v>
      </c>
      <c r="C1170" s="39" t="e">
        <f>C1169/[2]Stats!$H$364</f>
        <v>#DIV/0!</v>
      </c>
      <c r="D1170" s="39" t="e">
        <f>D1169/[2]Stats!$H$364</f>
        <v>#DIV/0!</v>
      </c>
      <c r="E1170" s="37"/>
      <c r="F1170" s="38"/>
      <c r="G1170" s="1"/>
      <c r="H1170" s="18" t="s">
        <v>10</v>
      </c>
      <c r="I1170" s="39" t="e">
        <f>I1169/[2]Stats!$H$364</f>
        <v>#DIV/0!</v>
      </c>
      <c r="J1170" s="39" t="e">
        <f>J1169/[2]Stats!$H$364</f>
        <v>#DIV/0!</v>
      </c>
      <c r="K1170" s="37"/>
      <c r="L1170" s="38"/>
      <c r="M1170" s="1"/>
      <c r="N1170" s="18" t="s">
        <v>10</v>
      </c>
      <c r="O1170" s="39" t="e">
        <f>O1169/[2]Stats!$H$364</f>
        <v>#DIV/0!</v>
      </c>
      <c r="P1170" s="39" t="e">
        <f>P1169/[2]Stats!$H$364</f>
        <v>#DIV/0!</v>
      </c>
      <c r="Q1170" s="37"/>
      <c r="R1170" s="38"/>
      <c r="S1170" s="1"/>
      <c r="T1170" s="1"/>
      <c r="U1170" s="1"/>
      <c r="V1170" s="1"/>
      <c r="W1170" s="1"/>
      <c r="X1170" s="1"/>
      <c r="Y1170" s="1"/>
      <c r="Z1170" s="1"/>
    </row>
    <row r="1171" spans="1:26" ht="13.5" customHeight="1" x14ac:dyDescent="0.2">
      <c r="A1171" s="1"/>
      <c r="B1171" s="18" t="s">
        <v>11</v>
      </c>
      <c r="C1171" s="79" t="e">
        <f>(((C1170*D1170)*[2]Stats!$H$364))</f>
        <v>#DIV/0!</v>
      </c>
      <c r="D1171" s="75"/>
      <c r="E1171" s="37"/>
      <c r="F1171" s="38"/>
      <c r="G1171" s="1"/>
      <c r="H1171" s="18" t="s">
        <v>11</v>
      </c>
      <c r="I1171" s="79" t="e">
        <f>(((I1170*J1170)*[2]Stats!$H$364))</f>
        <v>#DIV/0!</v>
      </c>
      <c r="J1171" s="75"/>
      <c r="K1171" s="37"/>
      <c r="L1171" s="38"/>
      <c r="M1171" s="1"/>
      <c r="N1171" s="18" t="s">
        <v>11</v>
      </c>
      <c r="O1171" s="79" t="e">
        <f>(((O1170*P1170)*[2]Stats!$H$364))</f>
        <v>#DIV/0!</v>
      </c>
      <c r="P1171" s="75"/>
      <c r="Q1171" s="37"/>
      <c r="R1171" s="38"/>
      <c r="S1171" s="1"/>
      <c r="T1171" s="1"/>
      <c r="U1171" s="1"/>
      <c r="V1171" s="1"/>
      <c r="W1171" s="1"/>
      <c r="X1171" s="1"/>
      <c r="Y1171" s="1"/>
      <c r="Z1171" s="1"/>
    </row>
    <row r="1172" spans="1:26" ht="13.5" customHeight="1" thickBot="1" x14ac:dyDescent="0.25">
      <c r="A1172" s="1"/>
      <c r="B1172" s="18"/>
      <c r="C1172" s="40"/>
      <c r="D1172" s="40"/>
      <c r="E1172" s="37"/>
      <c r="F1172" s="38"/>
      <c r="G1172" s="1"/>
      <c r="H1172" s="18"/>
      <c r="I1172" s="40"/>
      <c r="J1172" s="40"/>
      <c r="K1172" s="37"/>
      <c r="L1172" s="38"/>
      <c r="M1172" s="1"/>
      <c r="N1172" s="18"/>
      <c r="O1172" s="40"/>
      <c r="P1172" s="40"/>
      <c r="Q1172" s="37"/>
      <c r="R1172" s="38"/>
      <c r="S1172" s="1"/>
      <c r="T1172" s="1"/>
      <c r="U1172" s="1"/>
      <c r="V1172" s="1"/>
      <c r="W1172" s="1"/>
      <c r="X1172" s="1"/>
      <c r="Y1172" s="1"/>
      <c r="Z1172" s="1"/>
    </row>
    <row r="1173" spans="1:26" ht="13.5" customHeight="1" thickBot="1" x14ac:dyDescent="0.25">
      <c r="A1173" s="1"/>
      <c r="B1173" s="18" t="s">
        <v>12</v>
      </c>
      <c r="C1173" s="41" t="e">
        <f>C1167*(C1171/100)-((VLOOKUP(D1163,[2]Stats!$B$2:$K$364,10,FALSE))/2)-(C1174/2)+(D1174/2)</f>
        <v>#DIV/0!</v>
      </c>
      <c r="D1173" s="41" t="e">
        <f>D1167*(C1171/100)+((VLOOKUP(D1163,[2]Stats!$B$2:$K$364,10,FALSE))/2)-(D1174/2)+(C1174/2)</f>
        <v>#DIV/0!</v>
      </c>
      <c r="E1173" s="1"/>
      <c r="F1173" s="17"/>
      <c r="G1173" s="1"/>
      <c r="H1173" s="18" t="s">
        <v>12</v>
      </c>
      <c r="I1173" s="41" t="e">
        <f>I1167*(I1171/100)-((VLOOKUP(J1163,[2]Stats!$B$2:$K$364,10,FALSE))/2)-(I1174/2)+(J1174/2)</f>
        <v>#DIV/0!</v>
      </c>
      <c r="J1173" s="41" t="e">
        <f>J1167*(I1171/100)+((VLOOKUP(J1163,[2]Stats!$B$2:$K$364,10,FALSE))/2)-(J1174/2)+(I1174/2)</f>
        <v>#DIV/0!</v>
      </c>
      <c r="K1173" s="1"/>
      <c r="L1173" s="17"/>
      <c r="M1173" s="1"/>
      <c r="N1173" s="18" t="s">
        <v>12</v>
      </c>
      <c r="O1173" s="41" t="e">
        <f>O1167*(O1171/100)-((VLOOKUP(P1163,[2]Stats!$B$2:$K$364,10,FALSE))/2)-(O1174/2)+(P1174/2)</f>
        <v>#DIV/0!</v>
      </c>
      <c r="P1173" s="41" t="e">
        <f>P1167*(O1171/100)+((VLOOKUP(P1163,[2]Stats!$B$2:$K$364,10,FALSE))/2)-(P1174/2)+(O1174/2)</f>
        <v>#DIV/0!</v>
      </c>
      <c r="Q1173" s="1"/>
      <c r="R1173" s="17"/>
      <c r="S1173" s="1"/>
      <c r="T1173" s="1"/>
      <c r="U1173" s="1"/>
      <c r="V1173" s="1"/>
      <c r="W1173" s="1"/>
      <c r="X1173" s="1"/>
      <c r="Y1173" s="1"/>
      <c r="Z1173" s="1"/>
    </row>
    <row r="1174" spans="1:26" ht="13.5" customHeight="1" x14ac:dyDescent="0.2">
      <c r="A1174" s="1"/>
      <c r="B1174" s="18"/>
      <c r="C1174" s="42">
        <f>VLOOKUP(C1163,[2]Sheet14!$C$2:$D$364,2,FALSE)</f>
        <v>0</v>
      </c>
      <c r="D1174" s="42">
        <f>VLOOKUP(D1163,[2]Sheet14!$C$2:$D$364,2,FALSE)</f>
        <v>0</v>
      </c>
      <c r="E1174" s="1"/>
      <c r="F1174" s="17"/>
      <c r="G1174" s="1"/>
      <c r="H1174" s="18"/>
      <c r="I1174" s="42">
        <f>VLOOKUP(I1163,[2]Sheet14!$C$2:$D$364,2,FALSE)</f>
        <v>0</v>
      </c>
      <c r="J1174" s="42">
        <f>VLOOKUP(J1163,[2]Sheet14!$C$2:$D$364,2,FALSE)</f>
        <v>0</v>
      </c>
      <c r="K1174" s="1"/>
      <c r="L1174" s="17"/>
      <c r="M1174" s="1"/>
      <c r="N1174" s="18"/>
      <c r="O1174" s="42">
        <f>VLOOKUP(O1163,[2]Sheet14!$C$2:$D$364,2,FALSE)</f>
        <v>0</v>
      </c>
      <c r="P1174" s="42">
        <f>VLOOKUP(P1163,[2]Sheet14!$C$2:$D$364,2,FALSE)</f>
        <v>0</v>
      </c>
      <c r="Q1174" s="1"/>
      <c r="R1174" s="17"/>
      <c r="S1174" s="1"/>
      <c r="T1174" s="1"/>
      <c r="U1174" s="1"/>
      <c r="V1174" s="1"/>
      <c r="W1174" s="1"/>
      <c r="X1174" s="1"/>
      <c r="Y1174" s="1"/>
      <c r="Z1174" s="1"/>
    </row>
    <row r="1175" spans="1:26" ht="13.5" customHeight="1" x14ac:dyDescent="0.2">
      <c r="A1175" s="1"/>
      <c r="B1175" s="18"/>
      <c r="C1175" s="32"/>
      <c r="D1175" s="32"/>
      <c r="E1175" s="1"/>
      <c r="F1175" s="17"/>
      <c r="G1175" s="1"/>
      <c r="H1175" s="18"/>
      <c r="I1175" s="32"/>
      <c r="J1175" s="32"/>
      <c r="K1175" s="1"/>
      <c r="L1175" s="17"/>
      <c r="M1175" s="1"/>
      <c r="N1175" s="18"/>
      <c r="O1175" s="32"/>
      <c r="P1175" s="32"/>
      <c r="Q1175" s="1"/>
      <c r="R1175" s="17"/>
      <c r="S1175" s="1"/>
      <c r="T1175" s="1"/>
      <c r="U1175" s="1"/>
      <c r="V1175" s="1"/>
      <c r="W1175" s="1"/>
      <c r="X1175" s="1"/>
      <c r="Y1175" s="1"/>
      <c r="Z1175" s="1"/>
    </row>
    <row r="1176" spans="1:26" ht="13.5" customHeight="1" x14ac:dyDescent="0.2">
      <c r="A1176" s="1"/>
      <c r="B1176" s="43" t="s">
        <v>13</v>
      </c>
      <c r="C1176" s="1"/>
      <c r="D1176" s="3" t="s">
        <v>14</v>
      </c>
      <c r="E1176" s="3"/>
      <c r="F1176" s="11" t="s">
        <v>14</v>
      </c>
      <c r="G1176" s="1"/>
      <c r="H1176" s="43" t="s">
        <v>13</v>
      </c>
      <c r="I1176" s="1"/>
      <c r="J1176" s="3" t="s">
        <v>14</v>
      </c>
      <c r="K1176" s="3"/>
      <c r="L1176" s="11" t="s">
        <v>14</v>
      </c>
      <c r="M1176" s="1"/>
      <c r="N1176" s="43" t="s">
        <v>13</v>
      </c>
      <c r="O1176" s="1"/>
      <c r="P1176" s="3" t="s">
        <v>14</v>
      </c>
      <c r="Q1176" s="3"/>
      <c r="R1176" s="11" t="s">
        <v>14</v>
      </c>
      <c r="S1176" s="1"/>
      <c r="T1176" s="1"/>
      <c r="U1176" s="1"/>
      <c r="V1176" s="1"/>
      <c r="W1176" s="1"/>
      <c r="X1176" s="1"/>
      <c r="Y1176" s="1"/>
      <c r="Z1176" s="1"/>
    </row>
    <row r="1177" spans="1:26" ht="13.5" customHeight="1" x14ac:dyDescent="0.2">
      <c r="A1177" s="1"/>
      <c r="B1177" s="44"/>
      <c r="C1177" s="31" t="str">
        <f>C1163</f>
        <v>North Carolina A&amp;T</v>
      </c>
      <c r="D1177" s="64" t="s">
        <v>40</v>
      </c>
      <c r="E1177" s="31" t="str">
        <f>D1163</f>
        <v>Maryland Eastern Shore</v>
      </c>
      <c r="F1177" s="11">
        <v>-8</v>
      </c>
      <c r="G1177" s="1"/>
      <c r="H1177" s="44"/>
      <c r="I1177" s="31" t="str">
        <f>I1163</f>
        <v>North Carolina A&amp;T</v>
      </c>
      <c r="J1177" s="64" t="s">
        <v>40</v>
      </c>
      <c r="K1177" s="31" t="str">
        <f>J1163</f>
        <v>Maryland Eastern Shore</v>
      </c>
      <c r="L1177" s="11">
        <v>-8</v>
      </c>
      <c r="M1177" s="1"/>
      <c r="N1177" s="44"/>
      <c r="O1177" s="31" t="str">
        <f>O1163</f>
        <v>North Carolina A&amp;T</v>
      </c>
      <c r="P1177" s="64" t="s">
        <v>40</v>
      </c>
      <c r="Q1177" s="31" t="str">
        <f>P1163</f>
        <v>Maryland Eastern Shore</v>
      </c>
      <c r="R1177" s="11">
        <v>-8</v>
      </c>
      <c r="S1177" s="1"/>
      <c r="T1177" s="1"/>
      <c r="U1177" s="1"/>
      <c r="V1177" s="1"/>
      <c r="W1177" s="1"/>
      <c r="X1177" s="1"/>
      <c r="Y1177" s="1"/>
      <c r="Z1177" s="1"/>
    </row>
    <row r="1178" spans="1:26" ht="13.5" customHeight="1" x14ac:dyDescent="0.2">
      <c r="A1178" s="1"/>
      <c r="B1178" s="45" t="s">
        <v>15</v>
      </c>
      <c r="C1178" s="46" t="e">
        <f>IF(D1177&gt;0,C1173+D1177,C1173)</f>
        <v>#DIV/0!</v>
      </c>
      <c r="D1178" s="1"/>
      <c r="E1178" s="46" t="e">
        <f>IF(F1177&gt;0,D1173+F1177,D1173)</f>
        <v>#DIV/0!</v>
      </c>
      <c r="F1178" s="17"/>
      <c r="G1178" s="1"/>
      <c r="H1178" s="45" t="s">
        <v>15</v>
      </c>
      <c r="I1178" s="46" t="e">
        <f>IF(J1177&gt;0,I1173+J1177,I1173)</f>
        <v>#DIV/0!</v>
      </c>
      <c r="J1178" s="1"/>
      <c r="K1178" s="46" t="e">
        <f>IF(L1177&gt;0,J1173+L1177,J1173)</f>
        <v>#DIV/0!</v>
      </c>
      <c r="L1178" s="17"/>
      <c r="M1178" s="1"/>
      <c r="N1178" s="45" t="s">
        <v>15</v>
      </c>
      <c r="O1178" s="46" t="e">
        <f>IF(P1177&gt;0,O1173+P1177,O1173)</f>
        <v>#DIV/0!</v>
      </c>
      <c r="P1178" s="1"/>
      <c r="Q1178" s="46" t="e">
        <f>IF(R1177&gt;0,P1173+R1177,P1173)</f>
        <v>#DIV/0!</v>
      </c>
      <c r="R1178" s="17"/>
      <c r="S1178" s="1"/>
      <c r="T1178" s="1"/>
      <c r="U1178" s="1"/>
      <c r="V1178" s="1"/>
      <c r="W1178" s="1"/>
      <c r="X1178" s="1"/>
      <c r="Y1178" s="1"/>
      <c r="Z1178" s="1"/>
    </row>
    <row r="1179" spans="1:26" ht="13.5" customHeight="1" x14ac:dyDescent="0.2">
      <c r="A1179" s="1"/>
      <c r="B1179" s="44"/>
      <c r="C1179" s="37"/>
      <c r="D1179" s="3" t="s">
        <v>16</v>
      </c>
      <c r="E1179" s="37"/>
      <c r="F1179" s="11" t="s">
        <v>16</v>
      </c>
      <c r="G1179" s="1"/>
      <c r="H1179" s="44"/>
      <c r="I1179" s="37"/>
      <c r="J1179" s="3" t="s">
        <v>16</v>
      </c>
      <c r="K1179" s="37"/>
      <c r="L1179" s="11" t="s">
        <v>16</v>
      </c>
      <c r="M1179" s="1"/>
      <c r="N1179" s="44"/>
      <c r="O1179" s="37"/>
      <c r="P1179" s="3" t="s">
        <v>16</v>
      </c>
      <c r="Q1179" s="37"/>
      <c r="R1179" s="11" t="s">
        <v>16</v>
      </c>
      <c r="S1179" s="1"/>
      <c r="T1179" s="1"/>
      <c r="U1179" s="1"/>
      <c r="V1179" s="1"/>
      <c r="W1179" s="1"/>
      <c r="X1179" s="1"/>
      <c r="Y1179" s="1"/>
      <c r="Z1179" s="1"/>
    </row>
    <row r="1180" spans="1:26" ht="13.5" customHeight="1" x14ac:dyDescent="0.2">
      <c r="A1180" s="1"/>
      <c r="B1180" s="18" t="s">
        <v>17</v>
      </c>
      <c r="C1180" s="37" t="e">
        <f>((C1178^7.45)/((C1178^7.45)+(E1178^7.45)))</f>
        <v>#DIV/0!</v>
      </c>
      <c r="D1180" s="32" t="e">
        <f>-(C1173-D1173)</f>
        <v>#DIV/0!</v>
      </c>
      <c r="E1180" s="37" t="e">
        <f>((E1178^7.45)/((E1178^7.45)+(C1178^7.45)))</f>
        <v>#DIV/0!</v>
      </c>
      <c r="F1180" s="47" t="e">
        <f>-(D1173-C1173)</f>
        <v>#DIV/0!</v>
      </c>
      <c r="G1180" s="1"/>
      <c r="H1180" s="18" t="s">
        <v>17</v>
      </c>
      <c r="I1180" s="37" t="e">
        <f>((I1178^7.45)/((I1178^7.45)+(K1178^7.45)))</f>
        <v>#DIV/0!</v>
      </c>
      <c r="J1180" s="32" t="e">
        <f>-(I1173-J1173)</f>
        <v>#DIV/0!</v>
      </c>
      <c r="K1180" s="37" t="e">
        <f>((K1178^7.45)/((K1178^7.45)+(I1178^7.45)))</f>
        <v>#DIV/0!</v>
      </c>
      <c r="L1180" s="47" t="e">
        <f>-(J1173-I1173)</f>
        <v>#DIV/0!</v>
      </c>
      <c r="M1180" s="1"/>
      <c r="N1180" s="18" t="s">
        <v>17</v>
      </c>
      <c r="O1180" s="37" t="e">
        <f>((O1178^7.45)/((O1178^7.45)+(Q1178^7.45)))</f>
        <v>#DIV/0!</v>
      </c>
      <c r="P1180" s="32" t="e">
        <f>-(O1173-P1173)</f>
        <v>#DIV/0!</v>
      </c>
      <c r="Q1180" s="37" t="e">
        <f>((Q1178^7.45)/((Q1178^7.45)+(O1178^7.45)))</f>
        <v>#DIV/0!</v>
      </c>
      <c r="R1180" s="47" t="e">
        <f>-(P1173-O1173)</f>
        <v>#DIV/0!</v>
      </c>
      <c r="S1180" s="1"/>
      <c r="T1180" s="1"/>
      <c r="U1180" s="1"/>
      <c r="V1180" s="1"/>
      <c r="W1180" s="1"/>
      <c r="X1180" s="1"/>
      <c r="Y1180" s="1"/>
      <c r="Z1180" s="1"/>
    </row>
    <row r="1181" spans="1:26" ht="13.5" customHeight="1" x14ac:dyDescent="0.2">
      <c r="A1181" s="1"/>
      <c r="B1181" s="18"/>
      <c r="C1181" s="37"/>
      <c r="D1181" s="1"/>
      <c r="E1181" s="37"/>
      <c r="F1181" s="17"/>
      <c r="G1181" s="1"/>
      <c r="H1181" s="18"/>
      <c r="I1181" s="37"/>
      <c r="J1181" s="1"/>
      <c r="K1181" s="37"/>
      <c r="L1181" s="17"/>
      <c r="M1181" s="1"/>
      <c r="N1181" s="18"/>
      <c r="O1181" s="37"/>
      <c r="P1181" s="1"/>
      <c r="Q1181" s="37"/>
      <c r="R1181" s="17"/>
      <c r="S1181" s="1"/>
      <c r="T1181" s="1"/>
      <c r="U1181" s="1"/>
      <c r="V1181" s="1"/>
      <c r="W1181" s="1"/>
      <c r="X1181" s="1"/>
      <c r="Y1181" s="1"/>
      <c r="Z1181" s="1"/>
    </row>
    <row r="1182" spans="1:26" ht="13.5" customHeight="1" x14ac:dyDescent="0.2">
      <c r="A1182" s="1"/>
      <c r="B1182" s="18" t="s">
        <v>18</v>
      </c>
      <c r="C1182" s="37">
        <f>110/(110+100)</f>
        <v>0.52380952380952384</v>
      </c>
      <c r="D1182" s="1"/>
      <c r="E1182" s="37">
        <f>110/(110+100)</f>
        <v>0.52380952380952384</v>
      </c>
      <c r="F1182" s="17"/>
      <c r="G1182" s="1"/>
      <c r="H1182" s="18" t="s">
        <v>18</v>
      </c>
      <c r="I1182" s="37">
        <f>110/(110+100)</f>
        <v>0.52380952380952384</v>
      </c>
      <c r="J1182" s="1"/>
      <c r="K1182" s="37">
        <f>110/(110+100)</f>
        <v>0.52380952380952384</v>
      </c>
      <c r="L1182" s="17"/>
      <c r="M1182" s="1"/>
      <c r="N1182" s="18" t="s">
        <v>18</v>
      </c>
      <c r="O1182" s="37">
        <f>110/(110+100)</f>
        <v>0.52380952380952384</v>
      </c>
      <c r="P1182" s="1"/>
      <c r="Q1182" s="37">
        <f>110/(110+100)</f>
        <v>0.52380952380952384</v>
      </c>
      <c r="R1182" s="17"/>
      <c r="S1182" s="1"/>
      <c r="T1182" s="1"/>
      <c r="U1182" s="1"/>
      <c r="V1182" s="1"/>
      <c r="W1182" s="1"/>
      <c r="X1182" s="1"/>
      <c r="Y1182" s="1"/>
      <c r="Z1182" s="1"/>
    </row>
    <row r="1183" spans="1:26" ht="13.5" customHeight="1" x14ac:dyDescent="0.2">
      <c r="A1183" s="1"/>
      <c r="B1183" s="18"/>
      <c r="C1183" s="37"/>
      <c r="D1183" s="1"/>
      <c r="E1183" s="37"/>
      <c r="F1183" s="17"/>
      <c r="G1183" s="1"/>
      <c r="H1183" s="18"/>
      <c r="I1183" s="37"/>
      <c r="J1183" s="1"/>
      <c r="K1183" s="37"/>
      <c r="L1183" s="17"/>
      <c r="M1183" s="1"/>
      <c r="N1183" s="18"/>
      <c r="O1183" s="37"/>
      <c r="P1183" s="1"/>
      <c r="Q1183" s="37"/>
      <c r="R1183" s="17"/>
      <c r="S1183" s="1"/>
      <c r="T1183" s="1"/>
      <c r="U1183" s="1"/>
      <c r="V1183" s="1"/>
      <c r="W1183" s="1"/>
      <c r="X1183" s="1"/>
      <c r="Y1183" s="1"/>
      <c r="Z1183" s="1"/>
    </row>
    <row r="1184" spans="1:26" ht="13.5" customHeight="1" x14ac:dyDescent="0.2">
      <c r="A1184" s="1"/>
      <c r="B1184" s="45" t="s">
        <v>19</v>
      </c>
      <c r="C1184" s="48" t="e">
        <f>C1180-C1182</f>
        <v>#DIV/0!</v>
      </c>
      <c r="D1184" s="1"/>
      <c r="E1184" s="48" t="e">
        <f>E1180-E1182</f>
        <v>#DIV/0!</v>
      </c>
      <c r="F1184" s="17"/>
      <c r="G1184" s="1"/>
      <c r="H1184" s="45" t="s">
        <v>19</v>
      </c>
      <c r="I1184" s="48" t="e">
        <f>I1180-I1182</f>
        <v>#DIV/0!</v>
      </c>
      <c r="J1184" s="1"/>
      <c r="K1184" s="48" t="e">
        <f>K1180-K1182</f>
        <v>#DIV/0!</v>
      </c>
      <c r="L1184" s="17"/>
      <c r="M1184" s="1"/>
      <c r="N1184" s="45" t="s">
        <v>19</v>
      </c>
      <c r="O1184" s="48" t="e">
        <f>O1180-O1182</f>
        <v>#DIV/0!</v>
      </c>
      <c r="P1184" s="1"/>
      <c r="Q1184" s="48" t="e">
        <f>Q1180-Q1182</f>
        <v>#DIV/0!</v>
      </c>
      <c r="R1184" s="17"/>
      <c r="S1184" s="1"/>
      <c r="T1184" s="1"/>
      <c r="U1184" s="1"/>
      <c r="V1184" s="1"/>
      <c r="W1184" s="1"/>
      <c r="X1184" s="1"/>
      <c r="Y1184" s="1"/>
      <c r="Z1184" s="1"/>
    </row>
    <row r="1185" spans="1:26" ht="13.5" customHeight="1" x14ac:dyDescent="0.2">
      <c r="A1185" s="1"/>
      <c r="B1185" s="44"/>
      <c r="C1185" s="37"/>
      <c r="D1185" s="1"/>
      <c r="E1185" s="37"/>
      <c r="F1185" s="17"/>
      <c r="G1185" s="1"/>
      <c r="H1185" s="44"/>
      <c r="I1185" s="37"/>
      <c r="J1185" s="1"/>
      <c r="K1185" s="37"/>
      <c r="L1185" s="17"/>
      <c r="M1185" s="1"/>
      <c r="N1185" s="44"/>
      <c r="O1185" s="37"/>
      <c r="P1185" s="1"/>
      <c r="Q1185" s="37"/>
      <c r="R1185" s="17"/>
      <c r="S1185" s="1"/>
      <c r="T1185" s="1"/>
      <c r="U1185" s="1"/>
      <c r="V1185" s="1"/>
      <c r="W1185" s="1"/>
      <c r="X1185" s="1"/>
      <c r="Y1185" s="1"/>
      <c r="Z1185" s="1"/>
    </row>
    <row r="1186" spans="1:26" ht="13.5" customHeight="1" x14ac:dyDescent="0.2">
      <c r="A1186" s="1"/>
      <c r="B1186" s="45" t="s">
        <v>20</v>
      </c>
      <c r="C1186" s="49">
        <f>VLOOKUP(C1163,'[2]Kelly Sunday'!$C$2:$L$106,9,FALSE)</f>
        <v>-3.11077897412226</v>
      </c>
      <c r="D1186" s="1"/>
      <c r="E1186" s="49">
        <f>VLOOKUP(D1163,'[2]Kelly Sunday'!$E$2:$L$106,8,FALSE)</f>
        <v>-39.214139831542859</v>
      </c>
      <c r="F1186" s="17"/>
      <c r="G1186" s="1"/>
      <c r="H1186" s="45" t="s">
        <v>20</v>
      </c>
      <c r="I1186" s="49">
        <f>VLOOKUP(I1163,'[2]Kelly Sunday'!$C$2:$L$106,9,FALSE)</f>
        <v>-3.11077897412226</v>
      </c>
      <c r="J1186" s="1"/>
      <c r="K1186" s="49">
        <f>VLOOKUP(J1163,'[2]Kelly Sunday'!$E$2:$L$106,8,FALSE)</f>
        <v>-39.214139831542859</v>
      </c>
      <c r="L1186" s="17"/>
      <c r="M1186" s="1"/>
      <c r="N1186" s="45" t="s">
        <v>20</v>
      </c>
      <c r="O1186" s="49">
        <f>VLOOKUP(O1163,'[2]Kelly Sunday'!$C$2:$L$106,9,FALSE)</f>
        <v>-3.11077897412226</v>
      </c>
      <c r="P1186" s="1"/>
      <c r="Q1186" s="49">
        <f>VLOOKUP(P1163,'[2]Kelly Sunday'!$E$2:$L$106,8,FALSE)</f>
        <v>-39.214139831542859</v>
      </c>
      <c r="R1186" s="17"/>
      <c r="S1186" s="1"/>
      <c r="T1186" s="1"/>
      <c r="U1186" s="1"/>
      <c r="V1186" s="1"/>
      <c r="W1186" s="1"/>
      <c r="X1186" s="1"/>
      <c r="Y1186" s="1"/>
      <c r="Z1186" s="1"/>
    </row>
    <row r="1187" spans="1:26" ht="13.5" customHeight="1" x14ac:dyDescent="0.2">
      <c r="A1187" s="1"/>
      <c r="B1187" s="44"/>
      <c r="C1187" s="37"/>
      <c r="D1187" s="1"/>
      <c r="E1187" s="37"/>
      <c r="F1187" s="17"/>
      <c r="G1187" s="1"/>
      <c r="H1187" s="44"/>
      <c r="I1187" s="37"/>
      <c r="J1187" s="1"/>
      <c r="K1187" s="37"/>
      <c r="L1187" s="17"/>
      <c r="M1187" s="1"/>
      <c r="N1187" s="44"/>
      <c r="O1187" s="37"/>
      <c r="P1187" s="1"/>
      <c r="Q1187" s="37"/>
      <c r="R1187" s="17"/>
      <c r="S1187" s="1"/>
      <c r="T1187" s="1"/>
      <c r="U1187" s="1"/>
      <c r="V1187" s="1"/>
      <c r="W1187" s="1"/>
      <c r="X1187" s="1"/>
      <c r="Y1187" s="1"/>
      <c r="Z1187" s="1"/>
    </row>
    <row r="1188" spans="1:26" ht="13.5" customHeight="1" x14ac:dyDescent="0.2">
      <c r="A1188" s="1"/>
      <c r="B1188" s="50" t="s">
        <v>21</v>
      </c>
      <c r="C1188" s="37"/>
      <c r="D1188" s="3" t="s">
        <v>14</v>
      </c>
      <c r="E1188" s="37"/>
      <c r="F1188" s="17"/>
      <c r="G1188" s="1"/>
      <c r="H1188" s="50" t="s">
        <v>21</v>
      </c>
      <c r="I1188" s="37"/>
      <c r="J1188" s="3" t="s">
        <v>14</v>
      </c>
      <c r="K1188" s="37"/>
      <c r="L1188" s="17"/>
      <c r="M1188" s="1"/>
      <c r="N1188" s="50" t="s">
        <v>21</v>
      </c>
      <c r="O1188" s="37"/>
      <c r="P1188" s="3" t="s">
        <v>14</v>
      </c>
      <c r="Q1188" s="37"/>
      <c r="R1188" s="17"/>
      <c r="S1188" s="1"/>
      <c r="T1188" s="1"/>
      <c r="U1188" s="1"/>
      <c r="V1188" s="1"/>
      <c r="W1188" s="1"/>
      <c r="X1188" s="1"/>
      <c r="Y1188" s="1"/>
      <c r="Z1188" s="1"/>
    </row>
    <row r="1189" spans="1:26" ht="13.5" customHeight="1" x14ac:dyDescent="0.2">
      <c r="A1189" s="1"/>
      <c r="B1189" s="44"/>
      <c r="C1189" s="31" t="str">
        <f>C1163</f>
        <v>North Carolina A&amp;T</v>
      </c>
      <c r="D1189" s="3">
        <v>145</v>
      </c>
      <c r="E1189" s="31" t="str">
        <f>D1163</f>
        <v>Maryland Eastern Shore</v>
      </c>
      <c r="F1189" s="17" t="s">
        <v>22</v>
      </c>
      <c r="G1189" s="1"/>
      <c r="H1189" s="44"/>
      <c r="I1189" s="31" t="str">
        <f>I1163</f>
        <v>North Carolina A&amp;T</v>
      </c>
      <c r="J1189" s="3">
        <v>145</v>
      </c>
      <c r="K1189" s="31" t="str">
        <f>J1163</f>
        <v>Maryland Eastern Shore</v>
      </c>
      <c r="L1189" s="17" t="s">
        <v>22</v>
      </c>
      <c r="M1189" s="1"/>
      <c r="N1189" s="44"/>
      <c r="O1189" s="31" t="str">
        <f>O1163</f>
        <v>North Carolina A&amp;T</v>
      </c>
      <c r="P1189" s="3">
        <v>145</v>
      </c>
      <c r="Q1189" s="31" t="str">
        <f>P1163</f>
        <v>Maryland Eastern Shore</v>
      </c>
      <c r="R1189" s="17" t="s">
        <v>22</v>
      </c>
      <c r="S1189" s="1"/>
      <c r="T1189" s="1"/>
      <c r="U1189" s="1"/>
      <c r="V1189" s="1"/>
      <c r="W1189" s="1"/>
      <c r="X1189" s="1"/>
      <c r="Y1189" s="1"/>
      <c r="Z1189" s="1"/>
    </row>
    <row r="1190" spans="1:26" ht="13.5" customHeight="1" x14ac:dyDescent="0.2">
      <c r="A1190" s="1"/>
      <c r="B1190" s="45" t="s">
        <v>23</v>
      </c>
      <c r="C1190" s="46" t="e">
        <f>C1173</f>
        <v>#DIV/0!</v>
      </c>
      <c r="D1190" s="1"/>
      <c r="E1190" s="46" t="e">
        <f>D1173</f>
        <v>#DIV/0!</v>
      </c>
      <c r="F1190" s="33" t="e">
        <f>E1190+C1190</f>
        <v>#DIV/0!</v>
      </c>
      <c r="G1190" s="1"/>
      <c r="H1190" s="45" t="s">
        <v>23</v>
      </c>
      <c r="I1190" s="46" t="e">
        <f>I1173</f>
        <v>#DIV/0!</v>
      </c>
      <c r="J1190" s="1"/>
      <c r="K1190" s="46" t="e">
        <f>J1173</f>
        <v>#DIV/0!</v>
      </c>
      <c r="L1190" s="33" t="e">
        <f>K1190+I1190</f>
        <v>#DIV/0!</v>
      </c>
      <c r="M1190" s="1"/>
      <c r="N1190" s="45" t="s">
        <v>23</v>
      </c>
      <c r="O1190" s="46" t="e">
        <f>O1173</f>
        <v>#DIV/0!</v>
      </c>
      <c r="P1190" s="1"/>
      <c r="Q1190" s="46" t="e">
        <f>P1173</f>
        <v>#DIV/0!</v>
      </c>
      <c r="R1190" s="33" t="e">
        <f>Q1190+O1190</f>
        <v>#DIV/0!</v>
      </c>
      <c r="S1190" s="1"/>
      <c r="T1190" s="1"/>
      <c r="U1190" s="1"/>
      <c r="V1190" s="1"/>
      <c r="W1190" s="1"/>
      <c r="X1190" s="1"/>
      <c r="Y1190" s="1"/>
      <c r="Z1190" s="1"/>
    </row>
    <row r="1191" spans="1:26" ht="13.5" customHeight="1" x14ac:dyDescent="0.2">
      <c r="A1191" s="1"/>
      <c r="B1191" s="44"/>
      <c r="C1191" s="46"/>
      <c r="D1191" s="1"/>
      <c r="E1191" s="46"/>
      <c r="F1191" s="33"/>
      <c r="G1191" s="1"/>
      <c r="H1191" s="44"/>
      <c r="I1191" s="46"/>
      <c r="J1191" s="1"/>
      <c r="K1191" s="46"/>
      <c r="L1191" s="33"/>
      <c r="M1191" s="1"/>
      <c r="N1191" s="44"/>
      <c r="O1191" s="46"/>
      <c r="P1191" s="1"/>
      <c r="Q1191" s="46"/>
      <c r="R1191" s="33"/>
      <c r="S1191" s="1"/>
      <c r="T1191" s="1"/>
      <c r="U1191" s="1"/>
      <c r="V1191" s="1"/>
      <c r="W1191" s="1"/>
      <c r="X1191" s="1"/>
      <c r="Y1191" s="1"/>
      <c r="Z1191" s="1"/>
    </row>
    <row r="1192" spans="1:26" ht="13.5" customHeight="1" x14ac:dyDescent="0.2">
      <c r="A1192" s="1"/>
      <c r="B1192" s="44"/>
      <c r="C1192" s="51" t="s">
        <v>24</v>
      </c>
      <c r="D1192" s="3"/>
      <c r="E1192" s="51" t="s">
        <v>25</v>
      </c>
      <c r="F1192" s="33"/>
      <c r="G1192" s="1"/>
      <c r="H1192" s="44"/>
      <c r="I1192" s="51" t="s">
        <v>24</v>
      </c>
      <c r="J1192" s="3"/>
      <c r="K1192" s="51" t="s">
        <v>25</v>
      </c>
      <c r="L1192" s="33"/>
      <c r="M1192" s="1"/>
      <c r="N1192" s="44"/>
      <c r="O1192" s="51" t="s">
        <v>24</v>
      </c>
      <c r="P1192" s="3"/>
      <c r="Q1192" s="51" t="s">
        <v>25</v>
      </c>
      <c r="R1192" s="33"/>
      <c r="S1192" s="1"/>
      <c r="T1192" s="1"/>
      <c r="U1192" s="1"/>
      <c r="V1192" s="1"/>
      <c r="W1192" s="1"/>
      <c r="X1192" s="1"/>
      <c r="Y1192" s="1"/>
      <c r="Z1192" s="1"/>
    </row>
    <row r="1193" spans="1:26" ht="13.5" customHeight="1" x14ac:dyDescent="0.2">
      <c r="A1193" s="1"/>
      <c r="B1193" s="45" t="s">
        <v>26</v>
      </c>
      <c r="C1193" s="37" t="e">
        <f>(F1190^7.45)/((F1190^7.45)+(D1189^7.45))</f>
        <v>#DIV/0!</v>
      </c>
      <c r="D1193" s="1"/>
      <c r="E1193" s="52" t="e">
        <f>(D1189^7.45)/((D1189^7.45)+(F1190^7.45))</f>
        <v>#DIV/0!</v>
      </c>
      <c r="F1193" s="17"/>
      <c r="G1193" s="1"/>
      <c r="H1193" s="45" t="s">
        <v>26</v>
      </c>
      <c r="I1193" s="37" t="e">
        <f>(L1190^7.45)/((L1190^7.45)+(J1189^7.45))</f>
        <v>#DIV/0!</v>
      </c>
      <c r="J1193" s="1"/>
      <c r="K1193" s="52" t="e">
        <f>(J1189^7.45)/((J1189^7.45)+(L1190^7.45))</f>
        <v>#DIV/0!</v>
      </c>
      <c r="L1193" s="17"/>
      <c r="M1193" s="1"/>
      <c r="N1193" s="45" t="s">
        <v>26</v>
      </c>
      <c r="O1193" s="37" t="e">
        <f>(R1190^7.45)/((R1190^7.45)+(P1189^7.45))</f>
        <v>#DIV/0!</v>
      </c>
      <c r="P1193" s="1"/>
      <c r="Q1193" s="52" t="e">
        <f>(P1189^7.45)/((P1189^7.45)+(R1190^7.45))</f>
        <v>#DIV/0!</v>
      </c>
      <c r="R1193" s="17"/>
      <c r="S1193" s="1"/>
      <c r="T1193" s="1"/>
      <c r="U1193" s="1"/>
      <c r="V1193" s="1"/>
      <c r="W1193" s="1"/>
      <c r="X1193" s="1"/>
      <c r="Y1193" s="1"/>
      <c r="Z1193" s="1"/>
    </row>
    <row r="1194" spans="1:26" ht="13.5" customHeight="1" x14ac:dyDescent="0.2">
      <c r="A1194" s="1"/>
      <c r="B1194" s="44"/>
      <c r="C1194" s="37"/>
      <c r="D1194" s="37"/>
      <c r="E1194" s="37"/>
      <c r="F1194" s="17"/>
      <c r="G1194" s="1"/>
      <c r="H1194" s="44"/>
      <c r="I1194" s="37"/>
      <c r="J1194" s="37"/>
      <c r="K1194" s="37"/>
      <c r="L1194" s="17"/>
      <c r="M1194" s="1"/>
      <c r="N1194" s="44"/>
      <c r="O1194" s="37"/>
      <c r="P1194" s="37"/>
      <c r="Q1194" s="37"/>
      <c r="R1194" s="17"/>
      <c r="S1194" s="1"/>
      <c r="T1194" s="1"/>
      <c r="U1194" s="1"/>
      <c r="V1194" s="1"/>
      <c r="W1194" s="1"/>
      <c r="X1194" s="1"/>
      <c r="Y1194" s="1"/>
      <c r="Z1194" s="1"/>
    </row>
    <row r="1195" spans="1:26" ht="13.5" customHeight="1" x14ac:dyDescent="0.2">
      <c r="A1195" s="1"/>
      <c r="B1195" s="18" t="s">
        <v>18</v>
      </c>
      <c r="C1195" s="37">
        <f>110/(110+100)</f>
        <v>0.52380952380952384</v>
      </c>
      <c r="D1195" s="37"/>
      <c r="E1195" s="37">
        <f>110/(110+100)</f>
        <v>0.52380952380952384</v>
      </c>
      <c r="F1195" s="17"/>
      <c r="G1195" s="1"/>
      <c r="H1195" s="18" t="s">
        <v>18</v>
      </c>
      <c r="I1195" s="37">
        <f>110/(110+100)</f>
        <v>0.52380952380952384</v>
      </c>
      <c r="J1195" s="37"/>
      <c r="K1195" s="37">
        <f>110/(110+100)</f>
        <v>0.52380952380952384</v>
      </c>
      <c r="L1195" s="17"/>
      <c r="M1195" s="1"/>
      <c r="N1195" s="18" t="s">
        <v>18</v>
      </c>
      <c r="O1195" s="37">
        <f>110/(110+100)</f>
        <v>0.52380952380952384</v>
      </c>
      <c r="P1195" s="37"/>
      <c r="Q1195" s="37">
        <f>110/(110+100)</f>
        <v>0.52380952380952384</v>
      </c>
      <c r="R1195" s="17"/>
      <c r="S1195" s="1"/>
      <c r="T1195" s="1"/>
      <c r="U1195" s="1"/>
      <c r="V1195" s="1"/>
      <c r="W1195" s="1"/>
      <c r="X1195" s="1"/>
      <c r="Y1195" s="1"/>
      <c r="Z1195" s="1"/>
    </row>
    <row r="1196" spans="1:26" ht="13.5" customHeight="1" x14ac:dyDescent="0.2">
      <c r="A1196" s="1"/>
      <c r="B1196" s="44"/>
      <c r="C1196" s="37"/>
      <c r="D1196" s="37"/>
      <c r="E1196" s="37"/>
      <c r="F1196" s="17"/>
      <c r="G1196" s="1"/>
      <c r="H1196" s="44"/>
      <c r="I1196" s="37"/>
      <c r="J1196" s="37"/>
      <c r="K1196" s="37"/>
      <c r="L1196" s="17"/>
      <c r="M1196" s="1"/>
      <c r="N1196" s="44"/>
      <c r="O1196" s="37"/>
      <c r="P1196" s="37"/>
      <c r="Q1196" s="37"/>
      <c r="R1196" s="17"/>
      <c r="S1196" s="1"/>
      <c r="T1196" s="1"/>
      <c r="U1196" s="1"/>
      <c r="V1196" s="1"/>
      <c r="W1196" s="1"/>
      <c r="X1196" s="1"/>
      <c r="Y1196" s="1"/>
      <c r="Z1196" s="1"/>
    </row>
    <row r="1197" spans="1:26" ht="13.5" customHeight="1" x14ac:dyDescent="0.2">
      <c r="A1197" s="1"/>
      <c r="B1197" s="45" t="s">
        <v>19</v>
      </c>
      <c r="C1197" s="48" t="e">
        <f>C1193-C1195</f>
        <v>#DIV/0!</v>
      </c>
      <c r="D1197" s="1"/>
      <c r="E1197" s="48" t="e">
        <f>E1193-E1195</f>
        <v>#DIV/0!</v>
      </c>
      <c r="F1197" s="17"/>
      <c r="G1197" s="1"/>
      <c r="H1197" s="45" t="s">
        <v>19</v>
      </c>
      <c r="I1197" s="48" t="e">
        <f>I1193-I1195</f>
        <v>#DIV/0!</v>
      </c>
      <c r="J1197" s="1"/>
      <c r="K1197" s="48" t="e">
        <f>K1193-K1195</f>
        <v>#DIV/0!</v>
      </c>
      <c r="L1197" s="17"/>
      <c r="M1197" s="1"/>
      <c r="N1197" s="45" t="s">
        <v>19</v>
      </c>
      <c r="O1197" s="48" t="e">
        <f>O1193-O1195</f>
        <v>#DIV/0!</v>
      </c>
      <c r="P1197" s="1"/>
      <c r="Q1197" s="48" t="e">
        <f>Q1193-Q1195</f>
        <v>#DIV/0!</v>
      </c>
      <c r="R1197" s="17"/>
      <c r="S1197" s="1"/>
      <c r="T1197" s="1"/>
      <c r="U1197" s="1"/>
      <c r="V1197" s="1"/>
      <c r="W1197" s="1"/>
      <c r="X1197" s="1"/>
      <c r="Y1197" s="1"/>
      <c r="Z1197" s="1"/>
    </row>
    <row r="1198" spans="1:26" ht="13.5" customHeight="1" x14ac:dyDescent="0.2">
      <c r="A1198" s="1"/>
      <c r="B1198" s="44"/>
      <c r="C1198" s="37"/>
      <c r="D1198" s="1"/>
      <c r="E1198" s="37"/>
      <c r="F1198" s="17"/>
      <c r="G1198" s="34"/>
      <c r="H1198" s="44"/>
      <c r="I1198" s="37"/>
      <c r="J1198" s="1"/>
      <c r="K1198" s="37"/>
      <c r="L1198" s="17"/>
      <c r="M1198" s="1"/>
      <c r="N1198" s="44"/>
      <c r="O1198" s="37"/>
      <c r="P1198" s="1"/>
      <c r="Q1198" s="37"/>
      <c r="R1198" s="17"/>
      <c r="S1198" s="1"/>
      <c r="T1198" s="1"/>
      <c r="U1198" s="1"/>
      <c r="V1198" s="1"/>
      <c r="W1198" s="1"/>
      <c r="X1198" s="1"/>
      <c r="Y1198" s="1"/>
      <c r="Z1198" s="1"/>
    </row>
    <row r="1199" spans="1:26" ht="13.5" customHeight="1" x14ac:dyDescent="0.2">
      <c r="A1199" s="1"/>
      <c r="B1199" s="45" t="s">
        <v>20</v>
      </c>
      <c r="C1199" s="49">
        <f>VLOOKUP(C1163,'[2]Kelly Sunday O-U'!$C$2:$L$106,9,FALSE)</f>
        <v>-29.917593751466342</v>
      </c>
      <c r="D1199" s="1"/>
      <c r="E1199" s="49">
        <f>VLOOKUP(C1163,'[2]Kelly Sunday O-U'!$C$2:$L$106,10,FALSE)</f>
        <v>22.500011333883918</v>
      </c>
      <c r="F1199" s="17"/>
      <c r="G1199" s="1"/>
      <c r="H1199" s="45" t="s">
        <v>20</v>
      </c>
      <c r="I1199" s="49">
        <f>VLOOKUP(I1163,'[2]Kelly Sunday O-U'!$C$2:$L$106,9,FALSE)</f>
        <v>-29.917593751466342</v>
      </c>
      <c r="J1199" s="1"/>
      <c r="K1199" s="49">
        <f>VLOOKUP(I1163,'[2]Kelly Sunday O-U'!$C$2:$L$106,10,FALSE)</f>
        <v>22.500011333883918</v>
      </c>
      <c r="L1199" s="17"/>
      <c r="M1199" s="1"/>
      <c r="N1199" s="45" t="s">
        <v>20</v>
      </c>
      <c r="O1199" s="49">
        <f>VLOOKUP(O1163,'[2]Kelly Sunday O-U'!$C$2:$L$106,9,FALSE)</f>
        <v>-29.917593751466342</v>
      </c>
      <c r="P1199" s="1"/>
      <c r="Q1199" s="49">
        <f>VLOOKUP(O1163,'[2]Kelly Sunday O-U'!$C$2:$L$106,10,FALSE)</f>
        <v>22.500011333883918</v>
      </c>
      <c r="R1199" s="17"/>
      <c r="S1199" s="1"/>
      <c r="T1199" s="1"/>
      <c r="U1199" s="1"/>
      <c r="V1199" s="1"/>
      <c r="W1199" s="1"/>
      <c r="X1199" s="1"/>
      <c r="Y1199" s="1"/>
      <c r="Z1199" s="1"/>
    </row>
    <row r="1200" spans="1:26" ht="13.5" customHeight="1" x14ac:dyDescent="0.2">
      <c r="A1200" s="1"/>
      <c r="B1200" s="55"/>
      <c r="C1200" s="56"/>
      <c r="D1200" s="57"/>
      <c r="E1200" s="56"/>
      <c r="F1200" s="58"/>
      <c r="G1200" s="1"/>
      <c r="H1200" s="55"/>
      <c r="I1200" s="56"/>
      <c r="J1200" s="57"/>
      <c r="K1200" s="56"/>
      <c r="L1200" s="58"/>
      <c r="M1200" s="1"/>
      <c r="N1200" s="55"/>
      <c r="O1200" s="56"/>
      <c r="P1200" s="57"/>
      <c r="Q1200" s="56"/>
      <c r="R1200" s="58"/>
      <c r="S1200" s="1"/>
      <c r="T1200" s="1"/>
      <c r="U1200" s="1"/>
      <c r="V1200" s="1"/>
      <c r="W1200" s="1"/>
      <c r="X1200" s="1"/>
      <c r="Y1200" s="1"/>
      <c r="Z1200" s="1"/>
    </row>
    <row r="1201" spans="1:26" ht="13.5" customHeight="1" x14ac:dyDescent="0.2">
      <c r="A1201" s="1"/>
      <c r="B1201" s="1"/>
      <c r="C1201" s="32"/>
      <c r="D1201" s="32"/>
      <c r="E1201" s="1"/>
      <c r="F1201" s="3"/>
      <c r="G1201" s="1"/>
      <c r="H1201" s="1"/>
      <c r="I1201" s="32"/>
      <c r="J1201" s="32"/>
      <c r="K1201" s="1"/>
      <c r="L1201" s="3"/>
      <c r="M1201" s="1"/>
      <c r="N1201" s="1"/>
      <c r="O1201" s="32"/>
      <c r="P1201" s="32"/>
      <c r="Q1201" s="1"/>
      <c r="R1201" s="3"/>
      <c r="S1201" s="1"/>
      <c r="T1201" s="1"/>
      <c r="U1201" s="1"/>
      <c r="V1201" s="1"/>
      <c r="W1201" s="1"/>
      <c r="X1201" s="1"/>
      <c r="Y1201" s="1"/>
      <c r="Z1201" s="1"/>
    </row>
    <row r="1202" spans="1:26" ht="13.5" customHeight="1" x14ac:dyDescent="0.2">
      <c r="A1202" s="1"/>
      <c r="B1202" s="28"/>
      <c r="C1202" s="30"/>
      <c r="D1202" s="30"/>
      <c r="E1202" s="30"/>
      <c r="F1202" s="29"/>
      <c r="G1202" s="1"/>
      <c r="H1202" s="28"/>
      <c r="I1202" s="30"/>
      <c r="J1202" s="30"/>
      <c r="K1202" s="30"/>
      <c r="L1202" s="29"/>
      <c r="M1202" s="1"/>
      <c r="N1202" s="28"/>
      <c r="O1202" s="30"/>
      <c r="P1202" s="30"/>
      <c r="Q1202" s="30"/>
      <c r="R1202" s="29"/>
      <c r="S1202" s="1"/>
      <c r="T1202" s="1"/>
      <c r="U1202" s="1"/>
      <c r="V1202" s="1"/>
      <c r="W1202" s="1"/>
      <c r="X1202" s="1"/>
      <c r="Y1202" s="1"/>
      <c r="Z1202" s="1"/>
    </row>
    <row r="1203" spans="1:26" ht="13.5" customHeight="1" x14ac:dyDescent="0.2">
      <c r="A1203" s="1"/>
      <c r="B1203" s="18"/>
      <c r="C1203" s="31" t="s">
        <v>5</v>
      </c>
      <c r="D1203" s="31" t="s">
        <v>39</v>
      </c>
      <c r="E1203" s="1"/>
      <c r="F1203" s="17"/>
      <c r="G1203" s="1"/>
      <c r="H1203" s="18"/>
      <c r="I1203" s="31" t="s">
        <v>5</v>
      </c>
      <c r="J1203" s="31" t="s">
        <v>39</v>
      </c>
      <c r="K1203" s="1"/>
      <c r="L1203" s="17"/>
      <c r="M1203" s="1"/>
      <c r="N1203" s="18"/>
      <c r="O1203" s="31" t="s">
        <v>5</v>
      </c>
      <c r="P1203" s="31" t="s">
        <v>39</v>
      </c>
      <c r="Q1203" s="1"/>
      <c r="R1203" s="17"/>
      <c r="S1203" s="1"/>
      <c r="T1203" s="1"/>
      <c r="U1203" s="1"/>
      <c r="V1203" s="1"/>
      <c r="W1203" s="1"/>
      <c r="X1203" s="1"/>
      <c r="Y1203" s="1"/>
      <c r="Z1203" s="1"/>
    </row>
    <row r="1204" spans="1:26" ht="13.5" customHeight="1" x14ac:dyDescent="0.2">
      <c r="A1204" s="1"/>
      <c r="B1204" s="18" t="s">
        <v>6</v>
      </c>
      <c r="C1204" s="32">
        <f>VLOOKUP(C1203,[2]Stats!$B$2:$H$364,5,FALSE)-(VLOOKUP(C1203,[2]Stats!$B$2:$I$364,8,FALSE)/2)</f>
        <v>96.888500000000008</v>
      </c>
      <c r="D1204" s="32">
        <f>VLOOKUP(D1203,[2]Stats!$B$2:$H$364,5,FALSE)-(VLOOKUP(D1203,[2]Stats!$B$2:$I$364,8,FALSE)/2)</f>
        <v>90.991</v>
      </c>
      <c r="E1204" s="1"/>
      <c r="F1204" s="33"/>
      <c r="G1204" s="1"/>
      <c r="H1204" s="18" t="s">
        <v>6</v>
      </c>
      <c r="I1204" s="32">
        <f>VLOOKUP(I1203,[2]Stats!$B$2:$H$364,5,FALSE)-(VLOOKUP(I1203,[2]Stats!$B$2:$I$364,8,FALSE)/2)</f>
        <v>96.888500000000008</v>
      </c>
      <c r="J1204" s="32">
        <f>VLOOKUP(J1203,[2]Stats!$B$2:$H$364,5,FALSE)-(VLOOKUP(J1203,[2]Stats!$B$2:$I$364,8,FALSE)/2)</f>
        <v>90.991</v>
      </c>
      <c r="K1204" s="1"/>
      <c r="L1204" s="33"/>
      <c r="M1204" s="1"/>
      <c r="N1204" s="18" t="s">
        <v>6</v>
      </c>
      <c r="O1204" s="32">
        <f>VLOOKUP(O1203,[2]Stats!$B$2:$H$364,5,FALSE)-(VLOOKUP(O1203,[2]Stats!$B$2:$I$364,8,FALSE)/2)</f>
        <v>96.888500000000008</v>
      </c>
      <c r="P1204" s="32">
        <f>VLOOKUP(P1203,[2]Stats!$B$2:$H$364,5,FALSE)-(VLOOKUP(P1203,[2]Stats!$B$2:$I$364,8,FALSE)/2)</f>
        <v>90.991</v>
      </c>
      <c r="Q1204" s="1"/>
      <c r="R1204" s="33"/>
      <c r="S1204" s="1"/>
      <c r="T1204" s="1"/>
      <c r="U1204" s="1"/>
      <c r="V1204" s="1"/>
      <c r="W1204" s="1"/>
      <c r="X1204" s="1"/>
      <c r="Y1204" s="1"/>
      <c r="Z1204" s="1"/>
    </row>
    <row r="1205" spans="1:26" ht="13.5" customHeight="1" x14ac:dyDescent="0.2">
      <c r="A1205" s="1"/>
      <c r="B1205" s="18" t="s">
        <v>7</v>
      </c>
      <c r="C1205" s="32">
        <f>VLOOKUP(C1203,[2]Stats!$B$2:$H$364,6,FALSE)-(VLOOKUP(C1203,[2]Stats!$B$2:$I$364,8,FALSE)/2)</f>
        <v>107.88850000000001</v>
      </c>
      <c r="D1205" s="32">
        <f>VLOOKUP(D1203,[2]Stats!$B$2:$H$364,6,FALSE)-(VLOOKUP(D1203,[2]Stats!$B$2:$I$364,8,FALSE)/2)</f>
        <v>103.691</v>
      </c>
      <c r="E1205" s="1"/>
      <c r="F1205" s="35"/>
      <c r="G1205" s="1"/>
      <c r="H1205" s="18" t="s">
        <v>7</v>
      </c>
      <c r="I1205" s="32">
        <f>VLOOKUP(I1203,[2]Stats!$B$2:$H$364,6,FALSE)-(VLOOKUP(I1203,[2]Stats!$B$2:$I$364,8,FALSE)/2)</f>
        <v>107.88850000000001</v>
      </c>
      <c r="J1205" s="32">
        <f>VLOOKUP(J1203,[2]Stats!$B$2:$H$364,6,FALSE)-(VLOOKUP(J1203,[2]Stats!$B$2:$I$364,8,FALSE)/2)</f>
        <v>103.691</v>
      </c>
      <c r="K1205" s="1"/>
      <c r="L1205" s="35"/>
      <c r="M1205" s="1"/>
      <c r="N1205" s="18" t="s">
        <v>7</v>
      </c>
      <c r="O1205" s="32">
        <f>VLOOKUP(O1203,[2]Stats!$B$2:$H$364,6,FALSE)-(VLOOKUP(O1203,[2]Stats!$B$2:$I$364,8,FALSE)/2)</f>
        <v>107.88850000000001</v>
      </c>
      <c r="P1205" s="32">
        <f>VLOOKUP(P1203,[2]Stats!$B$2:$H$364,6,FALSE)-(VLOOKUP(P1203,[2]Stats!$B$2:$I$364,8,FALSE)/2)</f>
        <v>103.691</v>
      </c>
      <c r="Q1205" s="1"/>
      <c r="R1205" s="35"/>
      <c r="S1205" s="1"/>
      <c r="T1205" s="1"/>
      <c r="U1205" s="1"/>
      <c r="V1205" s="1"/>
      <c r="W1205" s="1"/>
      <c r="X1205" s="1"/>
      <c r="Y1205" s="1"/>
      <c r="Z1205" s="1"/>
    </row>
    <row r="1206" spans="1:26" ht="13.5" customHeight="1" x14ac:dyDescent="0.2">
      <c r="A1206" s="1"/>
      <c r="B1206" s="18"/>
      <c r="C1206" s="3"/>
      <c r="D1206" s="3"/>
      <c r="E1206" s="1"/>
      <c r="F1206" s="11"/>
      <c r="G1206" s="1"/>
      <c r="H1206" s="18"/>
      <c r="I1206" s="3"/>
      <c r="J1206" s="3"/>
      <c r="K1206" s="1"/>
      <c r="L1206" s="11"/>
      <c r="M1206" s="1"/>
      <c r="N1206" s="18"/>
      <c r="O1206" s="3"/>
      <c r="P1206" s="3"/>
      <c r="Q1206" s="1"/>
      <c r="R1206" s="11"/>
      <c r="S1206" s="1"/>
      <c r="T1206" s="1"/>
      <c r="U1206" s="1"/>
      <c r="V1206" s="1"/>
      <c r="W1206" s="1"/>
      <c r="X1206" s="1"/>
      <c r="Y1206" s="1"/>
      <c r="Z1206" s="1"/>
    </row>
    <row r="1207" spans="1:26" ht="13.5" customHeight="1" x14ac:dyDescent="0.2">
      <c r="A1207" s="1"/>
      <c r="B1207" s="18" t="s">
        <v>8</v>
      </c>
      <c r="C1207" s="32">
        <f>(C1204*D1205)/[2]Stats!$F$361</f>
        <v>97.492362928347887</v>
      </c>
      <c r="D1207" s="32">
        <f>(D1204*C1205)/[2]Stats!$F$361</f>
        <v>95.264456567931035</v>
      </c>
      <c r="E1207" s="1"/>
      <c r="F1207" s="11"/>
      <c r="G1207" s="1"/>
      <c r="H1207" s="18" t="s">
        <v>8</v>
      </c>
      <c r="I1207" s="32">
        <f>(I1204*J1205)/[2]Stats!$F$361</f>
        <v>97.492362928347887</v>
      </c>
      <c r="J1207" s="32">
        <f>(J1204*I1205)/[2]Stats!$F$361</f>
        <v>95.264456567931035</v>
      </c>
      <c r="K1207" s="1"/>
      <c r="L1207" s="11"/>
      <c r="M1207" s="1"/>
      <c r="N1207" s="18" t="s">
        <v>8</v>
      </c>
      <c r="O1207" s="32">
        <f>(O1204*P1205)/[2]Stats!$F$361</f>
        <v>97.492362928347887</v>
      </c>
      <c r="P1207" s="32">
        <f>(P1204*O1205)/[2]Stats!$F$361</f>
        <v>95.264456567931035</v>
      </c>
      <c r="Q1207" s="1"/>
      <c r="R1207" s="11"/>
      <c r="S1207" s="1"/>
      <c r="T1207" s="1"/>
      <c r="U1207" s="1"/>
      <c r="V1207" s="1"/>
      <c r="W1207" s="1"/>
      <c r="X1207" s="1"/>
      <c r="Y1207" s="1"/>
      <c r="Z1207" s="1"/>
    </row>
    <row r="1208" spans="1:26" ht="13.5" customHeight="1" x14ac:dyDescent="0.2">
      <c r="A1208" s="1"/>
      <c r="B1208" s="18"/>
      <c r="C1208" s="36"/>
      <c r="D1208" s="36"/>
      <c r="E1208" s="1"/>
      <c r="F1208" s="11"/>
      <c r="G1208" s="1"/>
      <c r="H1208" s="18"/>
      <c r="I1208" s="36"/>
      <c r="J1208" s="36"/>
      <c r="K1208" s="1"/>
      <c r="L1208" s="11"/>
      <c r="M1208" s="1"/>
      <c r="N1208" s="18"/>
      <c r="O1208" s="36"/>
      <c r="P1208" s="36"/>
      <c r="Q1208" s="1"/>
      <c r="R1208" s="11"/>
      <c r="S1208" s="1"/>
      <c r="T1208" s="1"/>
      <c r="U1208" s="1"/>
      <c r="V1208" s="1"/>
      <c r="W1208" s="1"/>
      <c r="X1208" s="1"/>
      <c r="Y1208" s="1"/>
      <c r="Z1208" s="1"/>
    </row>
    <row r="1209" spans="1:26" ht="13.5" customHeight="1" x14ac:dyDescent="0.2">
      <c r="A1209" s="1"/>
      <c r="B1209" s="18" t="s">
        <v>9</v>
      </c>
      <c r="C1209" s="32">
        <f>VLOOKUP(C1203,[2]Stats!$B$2:$H$364,7,FALSE)</f>
        <v>67.400000000000006</v>
      </c>
      <c r="D1209" s="32">
        <f>VLOOKUP(D1203,[2]Stats!$B$2:$H$364,7,FALSE)</f>
        <v>67.5</v>
      </c>
      <c r="E1209" s="37"/>
      <c r="F1209" s="38"/>
      <c r="G1209" s="1"/>
      <c r="H1209" s="18" t="s">
        <v>9</v>
      </c>
      <c r="I1209" s="32">
        <f>VLOOKUP(I1203,[2]Stats!$B$2:$H$364,7,FALSE)</f>
        <v>67.400000000000006</v>
      </c>
      <c r="J1209" s="32">
        <f>VLOOKUP(J1203,[2]Stats!$B$2:$H$364,7,FALSE)</f>
        <v>67.5</v>
      </c>
      <c r="K1209" s="37"/>
      <c r="L1209" s="38"/>
      <c r="M1209" s="1"/>
      <c r="N1209" s="18" t="s">
        <v>9</v>
      </c>
      <c r="O1209" s="32">
        <f>VLOOKUP(O1203,[2]Stats!$B$2:$H$364,7,FALSE)</f>
        <v>67.400000000000006</v>
      </c>
      <c r="P1209" s="32">
        <f>VLOOKUP(P1203,[2]Stats!$B$2:$H$364,7,FALSE)</f>
        <v>67.5</v>
      </c>
      <c r="Q1209" s="37"/>
      <c r="R1209" s="38"/>
      <c r="S1209" s="1"/>
      <c r="T1209" s="1"/>
      <c r="U1209" s="1"/>
      <c r="V1209" s="1"/>
      <c r="W1209" s="1"/>
      <c r="X1209" s="1"/>
      <c r="Y1209" s="1"/>
      <c r="Z1209" s="1"/>
    </row>
    <row r="1210" spans="1:26" ht="13.5" customHeight="1" x14ac:dyDescent="0.2">
      <c r="A1210" s="1"/>
      <c r="B1210" s="18" t="s">
        <v>10</v>
      </c>
      <c r="C1210" s="39" t="e">
        <f>C1209/[2]Stats!$H$364</f>
        <v>#DIV/0!</v>
      </c>
      <c r="D1210" s="39" t="e">
        <f>D1209/[2]Stats!$H$364</f>
        <v>#DIV/0!</v>
      </c>
      <c r="E1210" s="37"/>
      <c r="F1210" s="38"/>
      <c r="G1210" s="1"/>
      <c r="H1210" s="18" t="s">
        <v>10</v>
      </c>
      <c r="I1210" s="39" t="e">
        <f>I1209/[2]Stats!$H$364</f>
        <v>#DIV/0!</v>
      </c>
      <c r="J1210" s="39" t="e">
        <f>J1209/[2]Stats!$H$364</f>
        <v>#DIV/0!</v>
      </c>
      <c r="K1210" s="37"/>
      <c r="L1210" s="38"/>
      <c r="M1210" s="1"/>
      <c r="N1210" s="18" t="s">
        <v>10</v>
      </c>
      <c r="O1210" s="39" t="e">
        <f>O1209/[2]Stats!$H$364</f>
        <v>#DIV/0!</v>
      </c>
      <c r="P1210" s="39" t="e">
        <f>P1209/[2]Stats!$H$364</f>
        <v>#DIV/0!</v>
      </c>
      <c r="Q1210" s="37"/>
      <c r="R1210" s="38"/>
      <c r="S1210" s="1"/>
      <c r="T1210" s="1"/>
      <c r="U1210" s="1"/>
      <c r="V1210" s="1"/>
      <c r="W1210" s="1"/>
      <c r="X1210" s="1"/>
      <c r="Y1210" s="1"/>
      <c r="Z1210" s="1"/>
    </row>
    <row r="1211" spans="1:26" ht="13.5" customHeight="1" x14ac:dyDescent="0.2">
      <c r="A1211" s="1"/>
      <c r="B1211" s="18" t="s">
        <v>11</v>
      </c>
      <c r="C1211" s="79" t="e">
        <f>(((C1210*D1210)*[2]Stats!$H$364))</f>
        <v>#DIV/0!</v>
      </c>
      <c r="D1211" s="75"/>
      <c r="E1211" s="37"/>
      <c r="F1211" s="38"/>
      <c r="G1211" s="1"/>
      <c r="H1211" s="18" t="s">
        <v>11</v>
      </c>
      <c r="I1211" s="79" t="e">
        <f>(((I1210*J1210)*[2]Stats!$H$364))</f>
        <v>#DIV/0!</v>
      </c>
      <c r="J1211" s="75"/>
      <c r="K1211" s="37"/>
      <c r="L1211" s="38"/>
      <c r="M1211" s="1"/>
      <c r="N1211" s="18" t="s">
        <v>11</v>
      </c>
      <c r="O1211" s="79" t="e">
        <f>(((O1210*P1210)*[2]Stats!$H$364))</f>
        <v>#DIV/0!</v>
      </c>
      <c r="P1211" s="75"/>
      <c r="Q1211" s="37"/>
      <c r="R1211" s="38"/>
      <c r="S1211" s="1"/>
      <c r="T1211" s="1"/>
      <c r="U1211" s="1"/>
      <c r="V1211" s="1"/>
      <c r="W1211" s="1"/>
      <c r="X1211" s="1"/>
      <c r="Y1211" s="1"/>
      <c r="Z1211" s="1"/>
    </row>
    <row r="1212" spans="1:26" ht="13.5" customHeight="1" thickBot="1" x14ac:dyDescent="0.25">
      <c r="A1212" s="1"/>
      <c r="B1212" s="18"/>
      <c r="C1212" s="40"/>
      <c r="D1212" s="40"/>
      <c r="E1212" s="37"/>
      <c r="F1212" s="38"/>
      <c r="G1212" s="1"/>
      <c r="H1212" s="18"/>
      <c r="I1212" s="40"/>
      <c r="J1212" s="40"/>
      <c r="K1212" s="37"/>
      <c r="L1212" s="38"/>
      <c r="M1212" s="1"/>
      <c r="N1212" s="18"/>
      <c r="O1212" s="40"/>
      <c r="P1212" s="40"/>
      <c r="Q1212" s="37"/>
      <c r="R1212" s="38"/>
      <c r="S1212" s="1"/>
      <c r="T1212" s="1"/>
      <c r="U1212" s="1"/>
      <c r="V1212" s="1"/>
      <c r="W1212" s="1"/>
      <c r="X1212" s="1"/>
      <c r="Y1212" s="1"/>
      <c r="Z1212" s="1"/>
    </row>
    <row r="1213" spans="1:26" ht="13.5" customHeight="1" thickBot="1" x14ac:dyDescent="0.25">
      <c r="A1213" s="1"/>
      <c r="B1213" s="18" t="s">
        <v>12</v>
      </c>
      <c r="C1213" s="41" t="e">
        <f>C1207*(C1211/100)-((VLOOKUP(D1203,[2]Stats!$B$2:$K$364,10,FALSE))/2)-(C1214/2)+(D1214/2)</f>
        <v>#DIV/0!</v>
      </c>
      <c r="D1213" s="41" t="e">
        <f>D1207*(C1211/100)+((VLOOKUP(D1203,[2]Stats!$B$2:$K$364,10,FALSE))/2)-(D1214/2)+(C1214/2)</f>
        <v>#DIV/0!</v>
      </c>
      <c r="E1213" s="1"/>
      <c r="F1213" s="17"/>
      <c r="G1213" s="1"/>
      <c r="H1213" s="18" t="s">
        <v>12</v>
      </c>
      <c r="I1213" s="41" t="e">
        <f>I1207*(I1211/100)-((VLOOKUP(J1203,[2]Stats!$B$2:$K$364,10,FALSE))/2)-(I1214/2)+(J1214/2)</f>
        <v>#DIV/0!</v>
      </c>
      <c r="J1213" s="41" t="e">
        <f>J1207*(I1211/100)+((VLOOKUP(J1203,[2]Stats!$B$2:$K$364,10,FALSE))/2)-(J1214/2)+(I1214/2)</f>
        <v>#DIV/0!</v>
      </c>
      <c r="K1213" s="1"/>
      <c r="L1213" s="17"/>
      <c r="M1213" s="1"/>
      <c r="N1213" s="18" t="s">
        <v>12</v>
      </c>
      <c r="O1213" s="41" t="e">
        <f>O1207*(O1211/100)-((VLOOKUP(P1203,[2]Stats!$B$2:$K$364,10,FALSE))/2)-(O1214/2)+(P1214/2)</f>
        <v>#DIV/0!</v>
      </c>
      <c r="P1213" s="41" t="e">
        <f>P1207*(O1211/100)+((VLOOKUP(P1203,[2]Stats!$B$2:$K$364,10,FALSE))/2)-(P1214/2)+(O1214/2)</f>
        <v>#DIV/0!</v>
      </c>
      <c r="Q1213" s="1"/>
      <c r="R1213" s="17"/>
      <c r="S1213" s="1"/>
      <c r="T1213" s="1"/>
      <c r="U1213" s="1"/>
      <c r="V1213" s="1"/>
      <c r="W1213" s="1"/>
      <c r="X1213" s="1"/>
      <c r="Y1213" s="1"/>
      <c r="Z1213" s="1"/>
    </row>
    <row r="1214" spans="1:26" ht="13.5" customHeight="1" x14ac:dyDescent="0.2">
      <c r="A1214" s="1"/>
      <c r="B1214" s="18"/>
      <c r="C1214" s="42">
        <f>VLOOKUP(C1203,[2]Sheet14!$C$2:$D$364,2,FALSE)</f>
        <v>0</v>
      </c>
      <c r="D1214" s="42">
        <f>VLOOKUP(D1203,[2]Sheet14!$C$2:$D$364,2,FALSE)</f>
        <v>0</v>
      </c>
      <c r="E1214" s="1"/>
      <c r="F1214" s="17"/>
      <c r="G1214" s="1"/>
      <c r="H1214" s="18"/>
      <c r="I1214" s="42">
        <f>VLOOKUP(I1203,[2]Sheet14!$C$2:$D$364,2,FALSE)</f>
        <v>0</v>
      </c>
      <c r="J1214" s="42">
        <f>VLOOKUP(J1203,[2]Sheet14!$C$2:$D$364,2,FALSE)</f>
        <v>0</v>
      </c>
      <c r="K1214" s="1"/>
      <c r="L1214" s="17"/>
      <c r="M1214" s="1"/>
      <c r="N1214" s="18"/>
      <c r="O1214" s="42">
        <f>VLOOKUP(O1203,[2]Sheet14!$C$2:$D$364,2,FALSE)</f>
        <v>0</v>
      </c>
      <c r="P1214" s="42">
        <f>VLOOKUP(P1203,[2]Sheet14!$C$2:$D$364,2,FALSE)</f>
        <v>0</v>
      </c>
      <c r="Q1214" s="1"/>
      <c r="R1214" s="17"/>
      <c r="S1214" s="1"/>
      <c r="T1214" s="1"/>
      <c r="U1214" s="1"/>
      <c r="V1214" s="1"/>
      <c r="W1214" s="1"/>
      <c r="X1214" s="1"/>
      <c r="Y1214" s="1"/>
      <c r="Z1214" s="1"/>
    </row>
    <row r="1215" spans="1:26" ht="13.5" customHeight="1" x14ac:dyDescent="0.2">
      <c r="A1215" s="1"/>
      <c r="B1215" s="18"/>
      <c r="C1215" s="32"/>
      <c r="D1215" s="32"/>
      <c r="E1215" s="1"/>
      <c r="F1215" s="17"/>
      <c r="G1215" s="1"/>
      <c r="H1215" s="18"/>
      <c r="I1215" s="32"/>
      <c r="J1215" s="32"/>
      <c r="K1215" s="1"/>
      <c r="L1215" s="17"/>
      <c r="M1215" s="1"/>
      <c r="N1215" s="18"/>
      <c r="O1215" s="32"/>
      <c r="P1215" s="32"/>
      <c r="Q1215" s="1"/>
      <c r="R1215" s="17"/>
      <c r="S1215" s="1"/>
      <c r="T1215" s="1"/>
      <c r="U1215" s="1"/>
      <c r="V1215" s="1"/>
      <c r="W1215" s="1"/>
      <c r="X1215" s="1"/>
      <c r="Y1215" s="1"/>
      <c r="Z1215" s="1"/>
    </row>
    <row r="1216" spans="1:26" ht="13.5" customHeight="1" x14ac:dyDescent="0.2">
      <c r="A1216" s="1"/>
      <c r="B1216" s="43" t="s">
        <v>13</v>
      </c>
      <c r="C1216" s="1"/>
      <c r="D1216" s="3" t="s">
        <v>14</v>
      </c>
      <c r="E1216" s="3"/>
      <c r="F1216" s="11" t="s">
        <v>14</v>
      </c>
      <c r="G1216" s="1"/>
      <c r="H1216" s="43" t="s">
        <v>13</v>
      </c>
      <c r="I1216" s="1"/>
      <c r="J1216" s="3" t="s">
        <v>14</v>
      </c>
      <c r="K1216" s="3"/>
      <c r="L1216" s="11" t="s">
        <v>14</v>
      </c>
      <c r="M1216" s="1"/>
      <c r="N1216" s="43" t="s">
        <v>13</v>
      </c>
      <c r="O1216" s="1"/>
      <c r="P1216" s="3" t="s">
        <v>14</v>
      </c>
      <c r="Q1216" s="3"/>
      <c r="R1216" s="11" t="s">
        <v>14</v>
      </c>
      <c r="S1216" s="1"/>
      <c r="T1216" s="1"/>
      <c r="U1216" s="1"/>
      <c r="V1216" s="1"/>
      <c r="W1216" s="1"/>
      <c r="X1216" s="1"/>
      <c r="Y1216" s="1"/>
      <c r="Z1216" s="1"/>
    </row>
    <row r="1217" spans="1:26" ht="13.5" customHeight="1" x14ac:dyDescent="0.2">
      <c r="A1217" s="1"/>
      <c r="B1217" s="44"/>
      <c r="C1217" s="31" t="str">
        <f>C1203</f>
        <v>North Carolina A&amp;T</v>
      </c>
      <c r="D1217" s="64" t="s">
        <v>40</v>
      </c>
      <c r="E1217" s="31" t="str">
        <f>D1203</f>
        <v>Maryland Eastern Shore</v>
      </c>
      <c r="F1217" s="11">
        <v>-8</v>
      </c>
      <c r="G1217" s="1"/>
      <c r="H1217" s="44"/>
      <c r="I1217" s="31" t="str">
        <f>I1203</f>
        <v>North Carolina A&amp;T</v>
      </c>
      <c r="J1217" s="64" t="s">
        <v>40</v>
      </c>
      <c r="K1217" s="31" t="str">
        <f>J1203</f>
        <v>Maryland Eastern Shore</v>
      </c>
      <c r="L1217" s="11">
        <v>-8</v>
      </c>
      <c r="M1217" s="1"/>
      <c r="N1217" s="44"/>
      <c r="O1217" s="31" t="str">
        <f>O1203</f>
        <v>North Carolina A&amp;T</v>
      </c>
      <c r="P1217" s="64" t="s">
        <v>40</v>
      </c>
      <c r="Q1217" s="31" t="str">
        <f>P1203</f>
        <v>Maryland Eastern Shore</v>
      </c>
      <c r="R1217" s="11">
        <v>-8</v>
      </c>
      <c r="S1217" s="1"/>
      <c r="T1217" s="1"/>
      <c r="U1217" s="1"/>
      <c r="V1217" s="1"/>
      <c r="W1217" s="1"/>
      <c r="X1217" s="1"/>
      <c r="Y1217" s="1"/>
      <c r="Z1217" s="1"/>
    </row>
    <row r="1218" spans="1:26" ht="13.5" customHeight="1" x14ac:dyDescent="0.2">
      <c r="A1218" s="1"/>
      <c r="B1218" s="45" t="s">
        <v>15</v>
      </c>
      <c r="C1218" s="46" t="e">
        <f>IF(D1217&gt;0,C1213+D1217,C1213)</f>
        <v>#DIV/0!</v>
      </c>
      <c r="D1218" s="1"/>
      <c r="E1218" s="46" t="e">
        <f>IF(F1217&gt;0,D1213+F1217,D1213)</f>
        <v>#DIV/0!</v>
      </c>
      <c r="F1218" s="17"/>
      <c r="G1218" s="1"/>
      <c r="H1218" s="45" t="s">
        <v>15</v>
      </c>
      <c r="I1218" s="46" t="e">
        <f>IF(J1217&gt;0,I1213+J1217,I1213)</f>
        <v>#DIV/0!</v>
      </c>
      <c r="J1218" s="1"/>
      <c r="K1218" s="46" t="e">
        <f>IF(L1217&gt;0,J1213+L1217,J1213)</f>
        <v>#DIV/0!</v>
      </c>
      <c r="L1218" s="17"/>
      <c r="M1218" s="1"/>
      <c r="N1218" s="45" t="s">
        <v>15</v>
      </c>
      <c r="O1218" s="46" t="e">
        <f>IF(P1217&gt;0,O1213+P1217,O1213)</f>
        <v>#DIV/0!</v>
      </c>
      <c r="P1218" s="1"/>
      <c r="Q1218" s="46" t="e">
        <f>IF(R1217&gt;0,P1213+R1217,P1213)</f>
        <v>#DIV/0!</v>
      </c>
      <c r="R1218" s="17"/>
      <c r="S1218" s="1"/>
      <c r="T1218" s="1"/>
      <c r="U1218" s="1"/>
      <c r="V1218" s="1"/>
      <c r="W1218" s="1"/>
      <c r="X1218" s="1"/>
      <c r="Y1218" s="1"/>
      <c r="Z1218" s="1"/>
    </row>
    <row r="1219" spans="1:26" ht="13.5" customHeight="1" x14ac:dyDescent="0.2">
      <c r="A1219" s="1"/>
      <c r="B1219" s="44"/>
      <c r="C1219" s="37"/>
      <c r="D1219" s="3" t="s">
        <v>16</v>
      </c>
      <c r="E1219" s="37"/>
      <c r="F1219" s="11" t="s">
        <v>16</v>
      </c>
      <c r="G1219" s="1"/>
      <c r="H1219" s="44"/>
      <c r="I1219" s="37"/>
      <c r="J1219" s="3" t="s">
        <v>16</v>
      </c>
      <c r="K1219" s="37"/>
      <c r="L1219" s="11" t="s">
        <v>16</v>
      </c>
      <c r="M1219" s="1"/>
      <c r="N1219" s="44"/>
      <c r="O1219" s="37"/>
      <c r="P1219" s="3" t="s">
        <v>16</v>
      </c>
      <c r="Q1219" s="37"/>
      <c r="R1219" s="11" t="s">
        <v>16</v>
      </c>
      <c r="S1219" s="1"/>
      <c r="T1219" s="1"/>
      <c r="U1219" s="1"/>
      <c r="V1219" s="1"/>
      <c r="W1219" s="1"/>
      <c r="X1219" s="1"/>
      <c r="Y1219" s="1"/>
      <c r="Z1219" s="1"/>
    </row>
    <row r="1220" spans="1:26" ht="13.5" customHeight="1" x14ac:dyDescent="0.2">
      <c r="A1220" s="1"/>
      <c r="B1220" s="18" t="s">
        <v>17</v>
      </c>
      <c r="C1220" s="37" t="e">
        <f>((C1218^7.45)/((C1218^7.45)+(E1218^7.45)))</f>
        <v>#DIV/0!</v>
      </c>
      <c r="D1220" s="32" t="e">
        <f>-(C1213-D1213)</f>
        <v>#DIV/0!</v>
      </c>
      <c r="E1220" s="37" t="e">
        <f>((E1218^7.45)/((E1218^7.45)+(C1218^7.45)))</f>
        <v>#DIV/0!</v>
      </c>
      <c r="F1220" s="47" t="e">
        <f>-(D1213-C1213)</f>
        <v>#DIV/0!</v>
      </c>
      <c r="G1220" s="1"/>
      <c r="H1220" s="18" t="s">
        <v>17</v>
      </c>
      <c r="I1220" s="37" t="e">
        <f>((I1218^7.45)/((I1218^7.45)+(K1218^7.45)))</f>
        <v>#DIV/0!</v>
      </c>
      <c r="J1220" s="32" t="e">
        <f>-(I1213-J1213)</f>
        <v>#DIV/0!</v>
      </c>
      <c r="K1220" s="37" t="e">
        <f>((K1218^7.45)/((K1218^7.45)+(I1218^7.45)))</f>
        <v>#DIV/0!</v>
      </c>
      <c r="L1220" s="47" t="e">
        <f>-(J1213-I1213)</f>
        <v>#DIV/0!</v>
      </c>
      <c r="M1220" s="1"/>
      <c r="N1220" s="18" t="s">
        <v>17</v>
      </c>
      <c r="O1220" s="37" t="e">
        <f>((O1218^7.45)/((O1218^7.45)+(Q1218^7.45)))</f>
        <v>#DIV/0!</v>
      </c>
      <c r="P1220" s="32" t="e">
        <f>-(O1213-P1213)</f>
        <v>#DIV/0!</v>
      </c>
      <c r="Q1220" s="37" t="e">
        <f>((Q1218^7.45)/((Q1218^7.45)+(O1218^7.45)))</f>
        <v>#DIV/0!</v>
      </c>
      <c r="R1220" s="47" t="e">
        <f>-(P1213-O1213)</f>
        <v>#DIV/0!</v>
      </c>
      <c r="S1220" s="1"/>
      <c r="T1220" s="1"/>
      <c r="U1220" s="1"/>
      <c r="V1220" s="1"/>
      <c r="W1220" s="1"/>
      <c r="X1220" s="1"/>
      <c r="Y1220" s="1"/>
      <c r="Z1220" s="1"/>
    </row>
    <row r="1221" spans="1:26" ht="13.5" customHeight="1" x14ac:dyDescent="0.2">
      <c r="A1221" s="1"/>
      <c r="B1221" s="18"/>
      <c r="C1221" s="37"/>
      <c r="D1221" s="1"/>
      <c r="E1221" s="37"/>
      <c r="F1221" s="17"/>
      <c r="G1221" s="1"/>
      <c r="H1221" s="18"/>
      <c r="I1221" s="37"/>
      <c r="J1221" s="1"/>
      <c r="K1221" s="37"/>
      <c r="L1221" s="17"/>
      <c r="M1221" s="1"/>
      <c r="N1221" s="18"/>
      <c r="O1221" s="37"/>
      <c r="P1221" s="1"/>
      <c r="Q1221" s="37"/>
      <c r="R1221" s="17"/>
      <c r="S1221" s="1"/>
      <c r="T1221" s="1"/>
      <c r="U1221" s="1"/>
      <c r="V1221" s="1"/>
      <c r="W1221" s="1"/>
      <c r="X1221" s="1"/>
      <c r="Y1221" s="1"/>
      <c r="Z1221" s="1"/>
    </row>
    <row r="1222" spans="1:26" ht="13.5" customHeight="1" x14ac:dyDescent="0.2">
      <c r="A1222" s="1"/>
      <c r="B1222" s="18" t="s">
        <v>18</v>
      </c>
      <c r="C1222" s="37">
        <f>110/(110+100)</f>
        <v>0.52380952380952384</v>
      </c>
      <c r="D1222" s="1"/>
      <c r="E1222" s="37">
        <f>110/(110+100)</f>
        <v>0.52380952380952384</v>
      </c>
      <c r="F1222" s="17"/>
      <c r="G1222" s="1"/>
      <c r="H1222" s="18" t="s">
        <v>18</v>
      </c>
      <c r="I1222" s="37">
        <f>110/(110+100)</f>
        <v>0.52380952380952384</v>
      </c>
      <c r="J1222" s="1"/>
      <c r="K1222" s="37">
        <f>110/(110+100)</f>
        <v>0.52380952380952384</v>
      </c>
      <c r="L1222" s="17"/>
      <c r="M1222" s="1"/>
      <c r="N1222" s="18" t="s">
        <v>18</v>
      </c>
      <c r="O1222" s="37">
        <f>110/(110+100)</f>
        <v>0.52380952380952384</v>
      </c>
      <c r="P1222" s="1"/>
      <c r="Q1222" s="37">
        <f>110/(110+100)</f>
        <v>0.52380952380952384</v>
      </c>
      <c r="R1222" s="17"/>
      <c r="S1222" s="1"/>
      <c r="T1222" s="1"/>
      <c r="U1222" s="1"/>
      <c r="V1222" s="1"/>
      <c r="W1222" s="1"/>
      <c r="X1222" s="1"/>
      <c r="Y1222" s="1"/>
      <c r="Z1222" s="1"/>
    </row>
    <row r="1223" spans="1:26" ht="13.5" customHeight="1" x14ac:dyDescent="0.2">
      <c r="A1223" s="1"/>
      <c r="B1223" s="18"/>
      <c r="C1223" s="37"/>
      <c r="D1223" s="1"/>
      <c r="E1223" s="37"/>
      <c r="F1223" s="17"/>
      <c r="G1223" s="1"/>
      <c r="H1223" s="18"/>
      <c r="I1223" s="37"/>
      <c r="J1223" s="1"/>
      <c r="K1223" s="37"/>
      <c r="L1223" s="17"/>
      <c r="M1223" s="1"/>
      <c r="N1223" s="18"/>
      <c r="O1223" s="37"/>
      <c r="P1223" s="1"/>
      <c r="Q1223" s="37"/>
      <c r="R1223" s="17"/>
      <c r="S1223" s="1"/>
      <c r="T1223" s="1"/>
      <c r="U1223" s="1"/>
      <c r="V1223" s="1"/>
      <c r="W1223" s="1"/>
      <c r="X1223" s="1"/>
      <c r="Y1223" s="1"/>
      <c r="Z1223" s="1"/>
    </row>
    <row r="1224" spans="1:26" ht="13.5" customHeight="1" x14ac:dyDescent="0.2">
      <c r="A1224" s="1"/>
      <c r="B1224" s="45" t="s">
        <v>19</v>
      </c>
      <c r="C1224" s="48" t="e">
        <f>C1220-C1222</f>
        <v>#DIV/0!</v>
      </c>
      <c r="D1224" s="1"/>
      <c r="E1224" s="48" t="e">
        <f>E1220-E1222</f>
        <v>#DIV/0!</v>
      </c>
      <c r="F1224" s="17"/>
      <c r="G1224" s="1"/>
      <c r="H1224" s="45" t="s">
        <v>19</v>
      </c>
      <c r="I1224" s="48" t="e">
        <f>I1220-I1222</f>
        <v>#DIV/0!</v>
      </c>
      <c r="J1224" s="1"/>
      <c r="K1224" s="48" t="e">
        <f>K1220-K1222</f>
        <v>#DIV/0!</v>
      </c>
      <c r="L1224" s="17"/>
      <c r="M1224" s="1"/>
      <c r="N1224" s="45" t="s">
        <v>19</v>
      </c>
      <c r="O1224" s="48" t="e">
        <f>O1220-O1222</f>
        <v>#DIV/0!</v>
      </c>
      <c r="P1224" s="1"/>
      <c r="Q1224" s="48" t="e">
        <f>Q1220-Q1222</f>
        <v>#DIV/0!</v>
      </c>
      <c r="R1224" s="17"/>
      <c r="S1224" s="1"/>
      <c r="T1224" s="1"/>
      <c r="U1224" s="1"/>
      <c r="V1224" s="1"/>
      <c r="W1224" s="1"/>
      <c r="X1224" s="1"/>
      <c r="Y1224" s="1"/>
      <c r="Z1224" s="1"/>
    </row>
    <row r="1225" spans="1:26" ht="13.5" customHeight="1" x14ac:dyDescent="0.2">
      <c r="A1225" s="1"/>
      <c r="B1225" s="44"/>
      <c r="C1225" s="37"/>
      <c r="D1225" s="1"/>
      <c r="E1225" s="37"/>
      <c r="F1225" s="17"/>
      <c r="G1225" s="1"/>
      <c r="H1225" s="44"/>
      <c r="I1225" s="37"/>
      <c r="J1225" s="1"/>
      <c r="K1225" s="37"/>
      <c r="L1225" s="17"/>
      <c r="M1225" s="1"/>
      <c r="N1225" s="44"/>
      <c r="O1225" s="37"/>
      <c r="P1225" s="1"/>
      <c r="Q1225" s="37"/>
      <c r="R1225" s="17"/>
      <c r="S1225" s="1"/>
      <c r="T1225" s="1"/>
      <c r="U1225" s="1"/>
      <c r="V1225" s="1"/>
      <c r="W1225" s="1"/>
      <c r="X1225" s="1"/>
      <c r="Y1225" s="1"/>
      <c r="Z1225" s="1"/>
    </row>
    <row r="1226" spans="1:26" ht="13.5" customHeight="1" x14ac:dyDescent="0.2">
      <c r="A1226" s="1"/>
      <c r="B1226" s="45" t="s">
        <v>20</v>
      </c>
      <c r="C1226" s="49">
        <f>VLOOKUP(C1203,'[2]Kelly Sunday'!$C$2:$L$106,9,FALSE)</f>
        <v>-3.11077897412226</v>
      </c>
      <c r="D1226" s="1"/>
      <c r="E1226" s="49">
        <f>VLOOKUP(D1203,'[2]Kelly Sunday'!$E$2:$L$106,8,FALSE)</f>
        <v>-39.214139831542859</v>
      </c>
      <c r="F1226" s="17"/>
      <c r="G1226" s="1"/>
      <c r="H1226" s="45" t="s">
        <v>20</v>
      </c>
      <c r="I1226" s="49">
        <f>VLOOKUP(I1203,'[2]Kelly Sunday'!$C$2:$L$106,9,FALSE)</f>
        <v>-3.11077897412226</v>
      </c>
      <c r="J1226" s="1"/>
      <c r="K1226" s="49">
        <f>VLOOKUP(J1203,'[2]Kelly Sunday'!$E$2:$L$106,8,FALSE)</f>
        <v>-39.214139831542859</v>
      </c>
      <c r="L1226" s="17"/>
      <c r="M1226" s="1"/>
      <c r="N1226" s="45" t="s">
        <v>20</v>
      </c>
      <c r="O1226" s="49">
        <f>VLOOKUP(O1203,'[2]Kelly Sunday'!$C$2:$L$106,9,FALSE)</f>
        <v>-3.11077897412226</v>
      </c>
      <c r="P1226" s="1"/>
      <c r="Q1226" s="49">
        <f>VLOOKUP(P1203,'[2]Kelly Sunday'!$E$2:$L$106,8,FALSE)</f>
        <v>-39.214139831542859</v>
      </c>
      <c r="R1226" s="17"/>
      <c r="S1226" s="1"/>
      <c r="T1226" s="1"/>
      <c r="U1226" s="1"/>
      <c r="V1226" s="1"/>
      <c r="W1226" s="1"/>
      <c r="X1226" s="1"/>
      <c r="Y1226" s="1"/>
      <c r="Z1226" s="1"/>
    </row>
    <row r="1227" spans="1:26" ht="13.5" customHeight="1" x14ac:dyDescent="0.2">
      <c r="A1227" s="1"/>
      <c r="B1227" s="44"/>
      <c r="C1227" s="37"/>
      <c r="D1227" s="1"/>
      <c r="E1227" s="37"/>
      <c r="F1227" s="17"/>
      <c r="G1227" s="1"/>
      <c r="H1227" s="44"/>
      <c r="I1227" s="37"/>
      <c r="J1227" s="1"/>
      <c r="K1227" s="37"/>
      <c r="L1227" s="17"/>
      <c r="M1227" s="1"/>
      <c r="N1227" s="44"/>
      <c r="O1227" s="37"/>
      <c r="P1227" s="1"/>
      <c r="Q1227" s="37"/>
      <c r="R1227" s="17"/>
      <c r="S1227" s="1"/>
      <c r="T1227" s="1"/>
      <c r="U1227" s="1"/>
      <c r="V1227" s="1"/>
      <c r="W1227" s="1"/>
      <c r="X1227" s="1"/>
      <c r="Y1227" s="1"/>
      <c r="Z1227" s="1"/>
    </row>
    <row r="1228" spans="1:26" ht="13.5" customHeight="1" x14ac:dyDescent="0.2">
      <c r="A1228" s="1"/>
      <c r="B1228" s="50" t="s">
        <v>21</v>
      </c>
      <c r="C1228" s="37"/>
      <c r="D1228" s="3" t="s">
        <v>14</v>
      </c>
      <c r="E1228" s="37"/>
      <c r="F1228" s="17"/>
      <c r="G1228" s="1"/>
      <c r="H1228" s="50" t="s">
        <v>21</v>
      </c>
      <c r="I1228" s="37"/>
      <c r="J1228" s="3" t="s">
        <v>14</v>
      </c>
      <c r="K1228" s="37"/>
      <c r="L1228" s="17"/>
      <c r="M1228" s="1"/>
      <c r="N1228" s="50" t="s">
        <v>21</v>
      </c>
      <c r="O1228" s="37"/>
      <c r="P1228" s="3" t="s">
        <v>14</v>
      </c>
      <c r="Q1228" s="37"/>
      <c r="R1228" s="17"/>
      <c r="S1228" s="1"/>
      <c r="T1228" s="1"/>
      <c r="U1228" s="1"/>
      <c r="V1228" s="1"/>
      <c r="W1228" s="1"/>
      <c r="X1228" s="1"/>
      <c r="Y1228" s="1"/>
      <c r="Z1228" s="1"/>
    </row>
    <row r="1229" spans="1:26" ht="13.5" customHeight="1" x14ac:dyDescent="0.2">
      <c r="A1229" s="1"/>
      <c r="B1229" s="44"/>
      <c r="C1229" s="31" t="str">
        <f>C1203</f>
        <v>North Carolina A&amp;T</v>
      </c>
      <c r="D1229" s="3">
        <v>145</v>
      </c>
      <c r="E1229" s="31" t="str">
        <f>D1203</f>
        <v>Maryland Eastern Shore</v>
      </c>
      <c r="F1229" s="17" t="s">
        <v>22</v>
      </c>
      <c r="G1229" s="1"/>
      <c r="H1229" s="44"/>
      <c r="I1229" s="31" t="str">
        <f>I1203</f>
        <v>North Carolina A&amp;T</v>
      </c>
      <c r="J1229" s="3">
        <v>145</v>
      </c>
      <c r="K1229" s="31" t="str">
        <f>J1203</f>
        <v>Maryland Eastern Shore</v>
      </c>
      <c r="L1229" s="17" t="s">
        <v>22</v>
      </c>
      <c r="M1229" s="1"/>
      <c r="N1229" s="44"/>
      <c r="O1229" s="31" t="str">
        <f>O1203</f>
        <v>North Carolina A&amp;T</v>
      </c>
      <c r="P1229" s="3">
        <v>145</v>
      </c>
      <c r="Q1229" s="31" t="str">
        <f>P1203</f>
        <v>Maryland Eastern Shore</v>
      </c>
      <c r="R1229" s="17" t="s">
        <v>22</v>
      </c>
      <c r="S1229" s="1"/>
      <c r="T1229" s="1"/>
      <c r="U1229" s="1"/>
      <c r="V1229" s="1"/>
      <c r="W1229" s="1"/>
      <c r="X1229" s="1"/>
      <c r="Y1229" s="1"/>
      <c r="Z1229" s="1"/>
    </row>
    <row r="1230" spans="1:26" ht="13.5" customHeight="1" x14ac:dyDescent="0.2">
      <c r="A1230" s="1"/>
      <c r="B1230" s="45" t="s">
        <v>23</v>
      </c>
      <c r="C1230" s="46" t="e">
        <f>C1213</f>
        <v>#DIV/0!</v>
      </c>
      <c r="D1230" s="1"/>
      <c r="E1230" s="46" t="e">
        <f>D1213</f>
        <v>#DIV/0!</v>
      </c>
      <c r="F1230" s="33" t="e">
        <f>E1230+C1230</f>
        <v>#DIV/0!</v>
      </c>
      <c r="G1230" s="1"/>
      <c r="H1230" s="45" t="s">
        <v>23</v>
      </c>
      <c r="I1230" s="46" t="e">
        <f>I1213</f>
        <v>#DIV/0!</v>
      </c>
      <c r="J1230" s="1"/>
      <c r="K1230" s="46" t="e">
        <f>J1213</f>
        <v>#DIV/0!</v>
      </c>
      <c r="L1230" s="33" t="e">
        <f>K1230+I1230</f>
        <v>#DIV/0!</v>
      </c>
      <c r="M1230" s="1"/>
      <c r="N1230" s="45" t="s">
        <v>23</v>
      </c>
      <c r="O1230" s="46" t="e">
        <f>O1213</f>
        <v>#DIV/0!</v>
      </c>
      <c r="P1230" s="1"/>
      <c r="Q1230" s="46" t="e">
        <f>P1213</f>
        <v>#DIV/0!</v>
      </c>
      <c r="R1230" s="33" t="e">
        <f>Q1230+O1230</f>
        <v>#DIV/0!</v>
      </c>
      <c r="S1230" s="1"/>
      <c r="T1230" s="1"/>
      <c r="U1230" s="1"/>
      <c r="V1230" s="1"/>
      <c r="W1230" s="1"/>
      <c r="X1230" s="1"/>
      <c r="Y1230" s="1"/>
      <c r="Z1230" s="1"/>
    </row>
    <row r="1231" spans="1:26" ht="13.5" customHeight="1" x14ac:dyDescent="0.2">
      <c r="A1231" s="1"/>
      <c r="B1231" s="44"/>
      <c r="C1231" s="46"/>
      <c r="D1231" s="1"/>
      <c r="E1231" s="46"/>
      <c r="F1231" s="33"/>
      <c r="G1231" s="1"/>
      <c r="H1231" s="44"/>
      <c r="I1231" s="46"/>
      <c r="J1231" s="1"/>
      <c r="K1231" s="46"/>
      <c r="L1231" s="33"/>
      <c r="M1231" s="1"/>
      <c r="N1231" s="44"/>
      <c r="O1231" s="46"/>
      <c r="P1231" s="1"/>
      <c r="Q1231" s="46"/>
      <c r="R1231" s="33"/>
      <c r="S1231" s="1"/>
      <c r="T1231" s="1"/>
      <c r="U1231" s="1"/>
      <c r="V1231" s="1"/>
      <c r="W1231" s="1"/>
      <c r="X1231" s="1"/>
      <c r="Y1231" s="1"/>
      <c r="Z1231" s="1"/>
    </row>
    <row r="1232" spans="1:26" ht="13.5" customHeight="1" x14ac:dyDescent="0.2">
      <c r="A1232" s="1"/>
      <c r="B1232" s="44"/>
      <c r="C1232" s="51" t="s">
        <v>24</v>
      </c>
      <c r="D1232" s="3"/>
      <c r="E1232" s="51" t="s">
        <v>25</v>
      </c>
      <c r="F1232" s="33"/>
      <c r="G1232" s="1"/>
      <c r="H1232" s="44"/>
      <c r="I1232" s="51" t="s">
        <v>24</v>
      </c>
      <c r="J1232" s="3"/>
      <c r="K1232" s="51" t="s">
        <v>25</v>
      </c>
      <c r="L1232" s="33"/>
      <c r="M1232" s="1"/>
      <c r="N1232" s="44"/>
      <c r="O1232" s="51" t="s">
        <v>24</v>
      </c>
      <c r="P1232" s="3"/>
      <c r="Q1232" s="51" t="s">
        <v>25</v>
      </c>
      <c r="R1232" s="33"/>
      <c r="S1232" s="1"/>
      <c r="T1232" s="1"/>
      <c r="U1232" s="1"/>
      <c r="V1232" s="1"/>
      <c r="W1232" s="1"/>
      <c r="X1232" s="1"/>
      <c r="Y1232" s="1"/>
      <c r="Z1232" s="1"/>
    </row>
    <row r="1233" spans="1:26" ht="13.5" customHeight="1" x14ac:dyDescent="0.2">
      <c r="A1233" s="1"/>
      <c r="B1233" s="45" t="s">
        <v>26</v>
      </c>
      <c r="C1233" s="37" t="e">
        <f>(F1230^7.45)/((F1230^7.45)+(D1229^7.45))</f>
        <v>#DIV/0!</v>
      </c>
      <c r="D1233" s="1"/>
      <c r="E1233" s="52" t="e">
        <f>(D1229^7.45)/((D1229^7.45)+(F1230^7.45))</f>
        <v>#DIV/0!</v>
      </c>
      <c r="F1233" s="17"/>
      <c r="G1233" s="34"/>
      <c r="H1233" s="45" t="s">
        <v>26</v>
      </c>
      <c r="I1233" s="37" t="e">
        <f>(L1230^7.45)/((L1230^7.45)+(J1229^7.45))</f>
        <v>#DIV/0!</v>
      </c>
      <c r="J1233" s="1"/>
      <c r="K1233" s="52" t="e">
        <f>(J1229^7.45)/((J1229^7.45)+(L1230^7.45))</f>
        <v>#DIV/0!</v>
      </c>
      <c r="L1233" s="17"/>
      <c r="M1233" s="1"/>
      <c r="N1233" s="45" t="s">
        <v>26</v>
      </c>
      <c r="O1233" s="37" t="e">
        <f>(R1230^7.45)/((R1230^7.45)+(P1229^7.45))</f>
        <v>#DIV/0!</v>
      </c>
      <c r="P1233" s="1"/>
      <c r="Q1233" s="52" t="e">
        <f>(P1229^7.45)/((P1229^7.45)+(R1230^7.45))</f>
        <v>#DIV/0!</v>
      </c>
      <c r="R1233" s="17"/>
      <c r="S1233" s="1"/>
      <c r="T1233" s="1"/>
      <c r="U1233" s="1"/>
      <c r="V1233" s="1"/>
      <c r="W1233" s="1"/>
      <c r="X1233" s="1"/>
      <c r="Y1233" s="1"/>
      <c r="Z1233" s="1"/>
    </row>
    <row r="1234" spans="1:26" ht="13.5" customHeight="1" x14ac:dyDescent="0.2">
      <c r="A1234" s="1"/>
      <c r="B1234" s="44"/>
      <c r="C1234" s="37"/>
      <c r="D1234" s="37"/>
      <c r="E1234" s="37"/>
      <c r="F1234" s="17"/>
      <c r="G1234" s="34"/>
      <c r="H1234" s="44"/>
      <c r="I1234" s="37"/>
      <c r="J1234" s="37"/>
      <c r="K1234" s="37"/>
      <c r="L1234" s="17"/>
      <c r="M1234" s="1"/>
      <c r="N1234" s="44"/>
      <c r="O1234" s="37"/>
      <c r="P1234" s="37"/>
      <c r="Q1234" s="37"/>
      <c r="R1234" s="17"/>
      <c r="S1234" s="1"/>
      <c r="T1234" s="1"/>
      <c r="U1234" s="1"/>
      <c r="V1234" s="1"/>
      <c r="W1234" s="1"/>
      <c r="X1234" s="1"/>
      <c r="Y1234" s="1"/>
      <c r="Z1234" s="1"/>
    </row>
    <row r="1235" spans="1:26" ht="13.5" customHeight="1" x14ac:dyDescent="0.2">
      <c r="A1235" s="1"/>
      <c r="B1235" s="18" t="s">
        <v>18</v>
      </c>
      <c r="C1235" s="37">
        <f>110/(110+100)</f>
        <v>0.52380952380952384</v>
      </c>
      <c r="D1235" s="37"/>
      <c r="E1235" s="37">
        <f>110/(110+100)</f>
        <v>0.52380952380952384</v>
      </c>
      <c r="F1235" s="17"/>
      <c r="G1235" s="1"/>
      <c r="H1235" s="18" t="s">
        <v>18</v>
      </c>
      <c r="I1235" s="37">
        <f>110/(110+100)</f>
        <v>0.52380952380952384</v>
      </c>
      <c r="J1235" s="37"/>
      <c r="K1235" s="37">
        <f>110/(110+100)</f>
        <v>0.52380952380952384</v>
      </c>
      <c r="L1235" s="17"/>
      <c r="M1235" s="1"/>
      <c r="N1235" s="18" t="s">
        <v>18</v>
      </c>
      <c r="O1235" s="37">
        <f>110/(110+100)</f>
        <v>0.52380952380952384</v>
      </c>
      <c r="P1235" s="37"/>
      <c r="Q1235" s="37">
        <f>110/(110+100)</f>
        <v>0.52380952380952384</v>
      </c>
      <c r="R1235" s="17"/>
      <c r="S1235" s="1"/>
      <c r="T1235" s="1"/>
      <c r="U1235" s="1"/>
      <c r="V1235" s="1"/>
      <c r="W1235" s="1"/>
      <c r="X1235" s="1"/>
      <c r="Y1235" s="1"/>
      <c r="Z1235" s="1"/>
    </row>
    <row r="1236" spans="1:26" ht="13.5" customHeight="1" x14ac:dyDescent="0.2">
      <c r="A1236" s="1"/>
      <c r="B1236" s="44"/>
      <c r="C1236" s="37"/>
      <c r="D1236" s="37"/>
      <c r="E1236" s="37"/>
      <c r="F1236" s="17"/>
      <c r="G1236" s="1"/>
      <c r="H1236" s="44"/>
      <c r="I1236" s="37"/>
      <c r="J1236" s="37"/>
      <c r="K1236" s="37"/>
      <c r="L1236" s="17"/>
      <c r="M1236" s="1"/>
      <c r="N1236" s="44"/>
      <c r="O1236" s="37"/>
      <c r="P1236" s="37"/>
      <c r="Q1236" s="37"/>
      <c r="R1236" s="17"/>
      <c r="S1236" s="1"/>
      <c r="T1236" s="1"/>
      <c r="U1236" s="1"/>
      <c r="V1236" s="1"/>
      <c r="W1236" s="1"/>
      <c r="X1236" s="1"/>
      <c r="Y1236" s="1"/>
      <c r="Z1236" s="1"/>
    </row>
    <row r="1237" spans="1:26" ht="13.5" customHeight="1" x14ac:dyDescent="0.2">
      <c r="A1237" s="1"/>
      <c r="B1237" s="45" t="s">
        <v>19</v>
      </c>
      <c r="C1237" s="48" t="e">
        <f>C1233-C1235</f>
        <v>#DIV/0!</v>
      </c>
      <c r="D1237" s="1"/>
      <c r="E1237" s="48" t="e">
        <f>E1233-E1235</f>
        <v>#DIV/0!</v>
      </c>
      <c r="F1237" s="17"/>
      <c r="G1237" s="1"/>
      <c r="H1237" s="45" t="s">
        <v>19</v>
      </c>
      <c r="I1237" s="48" t="e">
        <f>I1233-I1235</f>
        <v>#DIV/0!</v>
      </c>
      <c r="J1237" s="1"/>
      <c r="K1237" s="48" t="e">
        <f>K1233-K1235</f>
        <v>#DIV/0!</v>
      </c>
      <c r="L1237" s="17"/>
      <c r="M1237" s="1"/>
      <c r="N1237" s="45" t="s">
        <v>19</v>
      </c>
      <c r="O1237" s="48" t="e">
        <f>O1233-O1235</f>
        <v>#DIV/0!</v>
      </c>
      <c r="P1237" s="1"/>
      <c r="Q1237" s="48" t="e">
        <f>Q1233-Q1235</f>
        <v>#DIV/0!</v>
      </c>
      <c r="R1237" s="17"/>
      <c r="S1237" s="1"/>
      <c r="T1237" s="1"/>
      <c r="U1237" s="1"/>
      <c r="V1237" s="1"/>
      <c r="W1237" s="1"/>
      <c r="X1237" s="1"/>
      <c r="Y1237" s="1"/>
      <c r="Z1237" s="1"/>
    </row>
    <row r="1238" spans="1:26" ht="13.5" customHeight="1" x14ac:dyDescent="0.2">
      <c r="A1238" s="1"/>
      <c r="B1238" s="44"/>
      <c r="C1238" s="37"/>
      <c r="D1238" s="1"/>
      <c r="E1238" s="37"/>
      <c r="F1238" s="17"/>
      <c r="G1238" s="1"/>
      <c r="H1238" s="44"/>
      <c r="I1238" s="37"/>
      <c r="J1238" s="1"/>
      <c r="K1238" s="37"/>
      <c r="L1238" s="17"/>
      <c r="M1238" s="1"/>
      <c r="N1238" s="44"/>
      <c r="O1238" s="37"/>
      <c r="P1238" s="1"/>
      <c r="Q1238" s="37"/>
      <c r="R1238" s="17"/>
      <c r="S1238" s="1"/>
      <c r="T1238" s="1"/>
      <c r="U1238" s="1"/>
      <c r="V1238" s="1"/>
      <c r="W1238" s="1"/>
      <c r="X1238" s="1"/>
      <c r="Y1238" s="1"/>
      <c r="Z1238" s="1"/>
    </row>
    <row r="1239" spans="1:26" ht="13.5" customHeight="1" x14ac:dyDescent="0.2">
      <c r="A1239" s="1"/>
      <c r="B1239" s="45" t="s">
        <v>20</v>
      </c>
      <c r="C1239" s="49">
        <f>VLOOKUP(C1203,'[2]Kelly Sunday O-U'!$C$2:$L$106,9,FALSE)</f>
        <v>-29.917593751466342</v>
      </c>
      <c r="D1239" s="1"/>
      <c r="E1239" s="49">
        <f>VLOOKUP(C1203,'[2]Kelly Sunday O-U'!$C$2:$L$106,10,FALSE)</f>
        <v>22.500011333883918</v>
      </c>
      <c r="F1239" s="17"/>
      <c r="G1239" s="1"/>
      <c r="H1239" s="45" t="s">
        <v>20</v>
      </c>
      <c r="I1239" s="49">
        <f>VLOOKUP(I1203,'[2]Kelly Sunday O-U'!$C$2:$L$106,9,FALSE)</f>
        <v>-29.917593751466342</v>
      </c>
      <c r="J1239" s="1"/>
      <c r="K1239" s="49">
        <f>VLOOKUP(I1203,'[2]Kelly Sunday O-U'!$C$2:$L$106,10,FALSE)</f>
        <v>22.500011333883918</v>
      </c>
      <c r="L1239" s="17"/>
      <c r="M1239" s="1"/>
      <c r="N1239" s="45" t="s">
        <v>20</v>
      </c>
      <c r="O1239" s="49">
        <f>VLOOKUP(O1203,'[2]Kelly Sunday O-U'!$C$2:$L$106,9,FALSE)</f>
        <v>-29.917593751466342</v>
      </c>
      <c r="P1239" s="1"/>
      <c r="Q1239" s="49">
        <f>VLOOKUP(O1203,'[2]Kelly Sunday O-U'!$C$2:$L$106,10,FALSE)</f>
        <v>22.500011333883918</v>
      </c>
      <c r="R1239" s="17"/>
      <c r="S1239" s="1"/>
      <c r="T1239" s="1"/>
      <c r="U1239" s="1"/>
      <c r="V1239" s="1"/>
      <c r="W1239" s="1"/>
      <c r="X1239" s="1"/>
      <c r="Y1239" s="1"/>
      <c r="Z1239" s="1"/>
    </row>
    <row r="1240" spans="1:26" ht="13.5" customHeight="1" x14ac:dyDescent="0.2">
      <c r="A1240" s="1"/>
      <c r="B1240" s="55"/>
      <c r="C1240" s="56"/>
      <c r="D1240" s="57"/>
      <c r="E1240" s="56"/>
      <c r="F1240" s="58"/>
      <c r="G1240" s="1"/>
      <c r="H1240" s="55"/>
      <c r="I1240" s="56"/>
      <c r="J1240" s="57"/>
      <c r="K1240" s="56"/>
      <c r="L1240" s="58"/>
      <c r="M1240" s="1"/>
      <c r="N1240" s="55"/>
      <c r="O1240" s="56"/>
      <c r="P1240" s="57"/>
      <c r="Q1240" s="56"/>
      <c r="R1240" s="58"/>
      <c r="S1240" s="1"/>
      <c r="T1240" s="1"/>
      <c r="U1240" s="1"/>
      <c r="V1240" s="1"/>
      <c r="W1240" s="1"/>
      <c r="X1240" s="1"/>
      <c r="Y1240" s="1"/>
      <c r="Z1240" s="1"/>
    </row>
    <row r="1241" spans="1:26" ht="13.5" customHeight="1" x14ac:dyDescent="0.2">
      <c r="A1241" s="1"/>
      <c r="B1241" s="1"/>
      <c r="C1241" s="40"/>
      <c r="D1241" s="40"/>
      <c r="E1241" s="37"/>
      <c r="F1241" s="61"/>
      <c r="G1241" s="1"/>
      <c r="H1241" s="1"/>
      <c r="I1241" s="40"/>
      <c r="J1241" s="40"/>
      <c r="K1241" s="37"/>
      <c r="L1241" s="61"/>
      <c r="M1241" s="1"/>
      <c r="N1241" s="1"/>
      <c r="O1241" s="40"/>
      <c r="P1241" s="40"/>
      <c r="Q1241" s="37"/>
      <c r="R1241" s="61"/>
      <c r="S1241" s="1"/>
      <c r="T1241" s="1"/>
      <c r="U1241" s="1"/>
      <c r="V1241" s="1"/>
      <c r="W1241" s="1"/>
      <c r="X1241" s="1"/>
      <c r="Y1241" s="1"/>
      <c r="Z1241" s="1"/>
    </row>
    <row r="1242" spans="1:26" ht="13.5" customHeight="1" x14ac:dyDescent="0.2">
      <c r="A1242" s="1"/>
      <c r="B1242" s="28"/>
      <c r="C1242" s="30"/>
      <c r="D1242" s="30"/>
      <c r="E1242" s="30"/>
      <c r="F1242" s="29"/>
      <c r="G1242" s="1"/>
      <c r="H1242" s="28"/>
      <c r="I1242" s="30"/>
      <c r="J1242" s="30"/>
      <c r="K1242" s="30"/>
      <c r="L1242" s="29"/>
      <c r="M1242" s="1"/>
      <c r="N1242" s="28"/>
      <c r="O1242" s="30"/>
      <c r="P1242" s="30"/>
      <c r="Q1242" s="30"/>
      <c r="R1242" s="29"/>
      <c r="S1242" s="1"/>
      <c r="T1242" s="1"/>
      <c r="U1242" s="1"/>
      <c r="V1242" s="1"/>
      <c r="W1242" s="1"/>
      <c r="X1242" s="1"/>
      <c r="Y1242" s="1"/>
      <c r="Z1242" s="1"/>
    </row>
    <row r="1243" spans="1:26" ht="13.5" customHeight="1" x14ac:dyDescent="0.2">
      <c r="A1243" s="1"/>
      <c r="B1243" s="18"/>
      <c r="C1243" s="31" t="s">
        <v>5</v>
      </c>
      <c r="D1243" s="31" t="s">
        <v>39</v>
      </c>
      <c r="E1243" s="1"/>
      <c r="F1243" s="17"/>
      <c r="G1243" s="1"/>
      <c r="H1243" s="18"/>
      <c r="I1243" s="31" t="s">
        <v>5</v>
      </c>
      <c r="J1243" s="31" t="s">
        <v>39</v>
      </c>
      <c r="K1243" s="1"/>
      <c r="L1243" s="17"/>
      <c r="M1243" s="1"/>
      <c r="N1243" s="18"/>
      <c r="O1243" s="31" t="s">
        <v>5</v>
      </c>
      <c r="P1243" s="31" t="s">
        <v>39</v>
      </c>
      <c r="Q1243" s="1"/>
      <c r="R1243" s="17"/>
      <c r="S1243" s="1"/>
      <c r="T1243" s="1"/>
      <c r="U1243" s="1"/>
      <c r="V1243" s="1"/>
      <c r="W1243" s="1"/>
      <c r="X1243" s="1"/>
      <c r="Y1243" s="1"/>
      <c r="Z1243" s="1"/>
    </row>
    <row r="1244" spans="1:26" ht="13.5" customHeight="1" x14ac:dyDescent="0.2">
      <c r="A1244" s="1"/>
      <c r="B1244" s="18" t="s">
        <v>6</v>
      </c>
      <c r="C1244" s="32">
        <f>VLOOKUP(C1243,[2]Stats!$B$2:$H$364,5,FALSE)-(VLOOKUP(C1243,[2]Stats!$B$2:$I$364,8,FALSE)/2)</f>
        <v>96.888500000000008</v>
      </c>
      <c r="D1244" s="32">
        <f>VLOOKUP(D1243,[2]Stats!$B$2:$H$364,5,FALSE)-(VLOOKUP(D1243,[2]Stats!$B$2:$I$364,8,FALSE)/2)</f>
        <v>90.991</v>
      </c>
      <c r="E1244" s="1"/>
      <c r="F1244" s="33"/>
      <c r="G1244" s="1"/>
      <c r="H1244" s="18" t="s">
        <v>6</v>
      </c>
      <c r="I1244" s="32">
        <f>VLOOKUP(I1243,[2]Stats!$B$2:$H$364,5,FALSE)-(VLOOKUP(I1243,[2]Stats!$B$2:$I$364,8,FALSE)/2)</f>
        <v>96.888500000000008</v>
      </c>
      <c r="J1244" s="32">
        <f>VLOOKUP(J1243,[2]Stats!$B$2:$H$364,5,FALSE)-(VLOOKUP(J1243,[2]Stats!$B$2:$I$364,8,FALSE)/2)</f>
        <v>90.991</v>
      </c>
      <c r="K1244" s="1"/>
      <c r="L1244" s="33"/>
      <c r="M1244" s="1"/>
      <c r="N1244" s="18" t="s">
        <v>6</v>
      </c>
      <c r="O1244" s="32">
        <f>VLOOKUP(O1243,[2]Stats!$B$2:$H$364,5,FALSE)-(VLOOKUP(O1243,[2]Stats!$B$2:$I$364,8,FALSE)/2)</f>
        <v>96.888500000000008</v>
      </c>
      <c r="P1244" s="32">
        <f>VLOOKUP(P1243,[2]Stats!$B$2:$H$364,5,FALSE)-(VLOOKUP(P1243,[2]Stats!$B$2:$I$364,8,FALSE)/2)</f>
        <v>90.991</v>
      </c>
      <c r="Q1244" s="1"/>
      <c r="R1244" s="33"/>
      <c r="S1244" s="1"/>
      <c r="T1244" s="1"/>
      <c r="U1244" s="1"/>
      <c r="V1244" s="1"/>
      <c r="W1244" s="1"/>
      <c r="X1244" s="1"/>
      <c r="Y1244" s="1"/>
      <c r="Z1244" s="1"/>
    </row>
    <row r="1245" spans="1:26" ht="13.5" customHeight="1" x14ac:dyDescent="0.2">
      <c r="A1245" s="1"/>
      <c r="B1245" s="18" t="s">
        <v>7</v>
      </c>
      <c r="C1245" s="32">
        <f>VLOOKUP(C1243,[2]Stats!$B$2:$H$364,6,FALSE)-(VLOOKUP(C1243,[2]Stats!$B$2:$I$364,8,FALSE)/2)</f>
        <v>107.88850000000001</v>
      </c>
      <c r="D1245" s="32">
        <f>VLOOKUP(D1243,[2]Stats!$B$2:$H$364,6,FALSE)-(VLOOKUP(D1243,[2]Stats!$B$2:$I$364,8,FALSE)/2)</f>
        <v>103.691</v>
      </c>
      <c r="E1245" s="1"/>
      <c r="F1245" s="35"/>
      <c r="G1245" s="1"/>
      <c r="H1245" s="18" t="s">
        <v>7</v>
      </c>
      <c r="I1245" s="32">
        <f>VLOOKUP(I1243,[2]Stats!$B$2:$H$364,6,FALSE)-(VLOOKUP(I1243,[2]Stats!$B$2:$I$364,8,FALSE)/2)</f>
        <v>107.88850000000001</v>
      </c>
      <c r="J1245" s="32">
        <f>VLOOKUP(J1243,[2]Stats!$B$2:$H$364,6,FALSE)-(VLOOKUP(J1243,[2]Stats!$B$2:$I$364,8,FALSE)/2)</f>
        <v>103.691</v>
      </c>
      <c r="K1245" s="1"/>
      <c r="L1245" s="35"/>
      <c r="M1245" s="1"/>
      <c r="N1245" s="18" t="s">
        <v>7</v>
      </c>
      <c r="O1245" s="32">
        <f>VLOOKUP(O1243,[2]Stats!$B$2:$H$364,6,FALSE)-(VLOOKUP(O1243,[2]Stats!$B$2:$I$364,8,FALSE)/2)</f>
        <v>107.88850000000001</v>
      </c>
      <c r="P1245" s="32">
        <f>VLOOKUP(P1243,[2]Stats!$B$2:$H$364,6,FALSE)-(VLOOKUP(P1243,[2]Stats!$B$2:$I$364,8,FALSE)/2)</f>
        <v>103.691</v>
      </c>
      <c r="Q1245" s="1"/>
      <c r="R1245" s="35"/>
      <c r="S1245" s="1"/>
      <c r="T1245" s="1"/>
      <c r="U1245" s="1"/>
      <c r="V1245" s="1"/>
      <c r="W1245" s="1"/>
      <c r="X1245" s="1"/>
      <c r="Y1245" s="1"/>
      <c r="Z1245" s="1"/>
    </row>
    <row r="1246" spans="1:26" ht="13.5" customHeight="1" x14ac:dyDescent="0.2">
      <c r="A1246" s="1"/>
      <c r="B1246" s="18"/>
      <c r="C1246" s="3"/>
      <c r="D1246" s="3"/>
      <c r="E1246" s="1"/>
      <c r="F1246" s="11"/>
      <c r="G1246" s="1"/>
      <c r="H1246" s="18"/>
      <c r="I1246" s="3"/>
      <c r="J1246" s="3"/>
      <c r="K1246" s="1"/>
      <c r="L1246" s="11"/>
      <c r="M1246" s="1"/>
      <c r="N1246" s="18"/>
      <c r="O1246" s="3"/>
      <c r="P1246" s="3"/>
      <c r="Q1246" s="1"/>
      <c r="R1246" s="11"/>
      <c r="S1246" s="1"/>
      <c r="T1246" s="1"/>
      <c r="U1246" s="1"/>
      <c r="V1246" s="1"/>
      <c r="W1246" s="1"/>
      <c r="X1246" s="1"/>
      <c r="Y1246" s="1"/>
      <c r="Z1246" s="1"/>
    </row>
    <row r="1247" spans="1:26" ht="13.5" customHeight="1" x14ac:dyDescent="0.2">
      <c r="A1247" s="1"/>
      <c r="B1247" s="18" t="s">
        <v>8</v>
      </c>
      <c r="C1247" s="32">
        <f>(C1244*D1245)/[2]Stats!$F$361</f>
        <v>97.492362928347887</v>
      </c>
      <c r="D1247" s="32">
        <f>(D1244*C1245)/[2]Stats!$F$361</f>
        <v>95.264456567931035</v>
      </c>
      <c r="E1247" s="1"/>
      <c r="F1247" s="11"/>
      <c r="G1247" s="1"/>
      <c r="H1247" s="18" t="s">
        <v>8</v>
      </c>
      <c r="I1247" s="32">
        <f>(I1244*J1245)/[2]Stats!$F$361</f>
        <v>97.492362928347887</v>
      </c>
      <c r="J1247" s="32">
        <f>(J1244*I1245)/[2]Stats!$F$361</f>
        <v>95.264456567931035</v>
      </c>
      <c r="K1247" s="1"/>
      <c r="L1247" s="11"/>
      <c r="M1247" s="1"/>
      <c r="N1247" s="18" t="s">
        <v>8</v>
      </c>
      <c r="O1247" s="32">
        <f>(O1244*P1245)/[2]Stats!$F$361</f>
        <v>97.492362928347887</v>
      </c>
      <c r="P1247" s="32">
        <f>(P1244*O1245)/[2]Stats!$F$361</f>
        <v>95.264456567931035</v>
      </c>
      <c r="Q1247" s="1"/>
      <c r="R1247" s="11"/>
      <c r="S1247" s="1"/>
      <c r="T1247" s="1"/>
      <c r="U1247" s="1"/>
      <c r="V1247" s="1"/>
      <c r="W1247" s="1"/>
      <c r="X1247" s="1"/>
      <c r="Y1247" s="1"/>
      <c r="Z1247" s="1"/>
    </row>
    <row r="1248" spans="1:26" ht="13.5" customHeight="1" x14ac:dyDescent="0.2">
      <c r="A1248" s="1"/>
      <c r="B1248" s="18"/>
      <c r="C1248" s="36"/>
      <c r="D1248" s="36"/>
      <c r="E1248" s="1"/>
      <c r="F1248" s="11"/>
      <c r="G1248" s="1"/>
      <c r="H1248" s="18"/>
      <c r="I1248" s="36"/>
      <c r="J1248" s="36"/>
      <c r="K1248" s="1"/>
      <c r="L1248" s="11"/>
      <c r="M1248" s="1"/>
      <c r="N1248" s="18"/>
      <c r="O1248" s="36"/>
      <c r="P1248" s="36"/>
      <c r="Q1248" s="1"/>
      <c r="R1248" s="11"/>
      <c r="S1248" s="1"/>
      <c r="T1248" s="1"/>
      <c r="U1248" s="1"/>
      <c r="V1248" s="1"/>
      <c r="W1248" s="1"/>
      <c r="X1248" s="1"/>
      <c r="Y1248" s="1"/>
      <c r="Z1248" s="1"/>
    </row>
    <row r="1249" spans="1:26" ht="13.5" customHeight="1" x14ac:dyDescent="0.2">
      <c r="A1249" s="1"/>
      <c r="B1249" s="18" t="s">
        <v>9</v>
      </c>
      <c r="C1249" s="32">
        <f>VLOOKUP(C1243,[2]Stats!$B$2:$H$364,7,FALSE)</f>
        <v>67.400000000000006</v>
      </c>
      <c r="D1249" s="32">
        <f>VLOOKUP(D1243,[2]Stats!$B$2:$H$364,7,FALSE)</f>
        <v>67.5</v>
      </c>
      <c r="E1249" s="37"/>
      <c r="F1249" s="38"/>
      <c r="G1249" s="1"/>
      <c r="H1249" s="18" t="s">
        <v>9</v>
      </c>
      <c r="I1249" s="32">
        <f>VLOOKUP(I1243,[2]Stats!$B$2:$H$364,7,FALSE)</f>
        <v>67.400000000000006</v>
      </c>
      <c r="J1249" s="32">
        <f>VLOOKUP(J1243,[2]Stats!$B$2:$H$364,7,FALSE)</f>
        <v>67.5</v>
      </c>
      <c r="K1249" s="37"/>
      <c r="L1249" s="38"/>
      <c r="M1249" s="1"/>
      <c r="N1249" s="18" t="s">
        <v>9</v>
      </c>
      <c r="O1249" s="32">
        <f>VLOOKUP(O1243,[2]Stats!$B$2:$H$364,7,FALSE)</f>
        <v>67.400000000000006</v>
      </c>
      <c r="P1249" s="32">
        <f>VLOOKUP(P1243,[2]Stats!$B$2:$H$364,7,FALSE)</f>
        <v>67.5</v>
      </c>
      <c r="Q1249" s="37"/>
      <c r="R1249" s="38"/>
      <c r="S1249" s="1"/>
      <c r="T1249" s="1"/>
      <c r="U1249" s="1"/>
      <c r="V1249" s="1"/>
      <c r="W1249" s="1"/>
      <c r="X1249" s="1"/>
      <c r="Y1249" s="1"/>
      <c r="Z1249" s="1"/>
    </row>
    <row r="1250" spans="1:26" ht="13.5" customHeight="1" x14ac:dyDescent="0.2">
      <c r="A1250" s="1"/>
      <c r="B1250" s="18" t="s">
        <v>10</v>
      </c>
      <c r="C1250" s="39" t="e">
        <f>C1249/[2]Stats!$H$364</f>
        <v>#DIV/0!</v>
      </c>
      <c r="D1250" s="39" t="e">
        <f>D1249/[2]Stats!$H$364</f>
        <v>#DIV/0!</v>
      </c>
      <c r="E1250" s="37"/>
      <c r="F1250" s="38"/>
      <c r="G1250" s="1"/>
      <c r="H1250" s="18" t="s">
        <v>10</v>
      </c>
      <c r="I1250" s="39" t="e">
        <f>I1249/[2]Stats!$H$364</f>
        <v>#DIV/0!</v>
      </c>
      <c r="J1250" s="39" t="e">
        <f>J1249/[2]Stats!$H$364</f>
        <v>#DIV/0!</v>
      </c>
      <c r="K1250" s="37"/>
      <c r="L1250" s="38"/>
      <c r="M1250" s="1"/>
      <c r="N1250" s="18" t="s">
        <v>10</v>
      </c>
      <c r="O1250" s="39" t="e">
        <f>O1249/[2]Stats!$H$364</f>
        <v>#DIV/0!</v>
      </c>
      <c r="P1250" s="39" t="e">
        <f>P1249/[2]Stats!$H$364</f>
        <v>#DIV/0!</v>
      </c>
      <c r="Q1250" s="37"/>
      <c r="R1250" s="38"/>
      <c r="S1250" s="1"/>
      <c r="T1250" s="1"/>
      <c r="U1250" s="1"/>
      <c r="V1250" s="1"/>
      <c r="W1250" s="1"/>
      <c r="X1250" s="1"/>
      <c r="Y1250" s="1"/>
      <c r="Z1250" s="1"/>
    </row>
    <row r="1251" spans="1:26" ht="13.5" customHeight="1" x14ac:dyDescent="0.2">
      <c r="A1251" s="1"/>
      <c r="B1251" s="18" t="s">
        <v>11</v>
      </c>
      <c r="C1251" s="79" t="e">
        <f>(((C1250*D1250)*[2]Stats!$H$364))</f>
        <v>#DIV/0!</v>
      </c>
      <c r="D1251" s="75"/>
      <c r="E1251" s="37"/>
      <c r="F1251" s="38"/>
      <c r="G1251" s="1"/>
      <c r="H1251" s="18" t="s">
        <v>11</v>
      </c>
      <c r="I1251" s="79" t="e">
        <f>(((I1250*J1250)*[2]Stats!$H$364))</f>
        <v>#DIV/0!</v>
      </c>
      <c r="J1251" s="75"/>
      <c r="K1251" s="37"/>
      <c r="L1251" s="38"/>
      <c r="M1251" s="1"/>
      <c r="N1251" s="18" t="s">
        <v>11</v>
      </c>
      <c r="O1251" s="79" t="e">
        <f>(((O1250*P1250)*[2]Stats!$H$364))</f>
        <v>#DIV/0!</v>
      </c>
      <c r="P1251" s="75"/>
      <c r="Q1251" s="37"/>
      <c r="R1251" s="38"/>
      <c r="S1251" s="1"/>
      <c r="T1251" s="1"/>
      <c r="U1251" s="1"/>
      <c r="V1251" s="1"/>
      <c r="W1251" s="1"/>
      <c r="X1251" s="1"/>
      <c r="Y1251" s="1"/>
      <c r="Z1251" s="1"/>
    </row>
    <row r="1252" spans="1:26" ht="13.5" customHeight="1" thickBot="1" x14ac:dyDescent="0.25">
      <c r="A1252" s="1"/>
      <c r="B1252" s="18"/>
      <c r="C1252" s="40"/>
      <c r="D1252" s="40"/>
      <c r="E1252" s="37"/>
      <c r="F1252" s="38"/>
      <c r="G1252" s="1"/>
      <c r="H1252" s="18"/>
      <c r="I1252" s="40"/>
      <c r="J1252" s="40"/>
      <c r="K1252" s="37"/>
      <c r="L1252" s="38"/>
      <c r="M1252" s="1"/>
      <c r="N1252" s="18"/>
      <c r="O1252" s="40"/>
      <c r="P1252" s="40"/>
      <c r="Q1252" s="37"/>
      <c r="R1252" s="38"/>
      <c r="S1252" s="1"/>
      <c r="T1252" s="1"/>
      <c r="U1252" s="1"/>
      <c r="V1252" s="1"/>
      <c r="W1252" s="1"/>
      <c r="X1252" s="1"/>
      <c r="Y1252" s="1"/>
      <c r="Z1252" s="1"/>
    </row>
    <row r="1253" spans="1:26" ht="13.5" customHeight="1" thickBot="1" x14ac:dyDescent="0.25">
      <c r="A1253" s="1"/>
      <c r="B1253" s="18" t="s">
        <v>12</v>
      </c>
      <c r="C1253" s="41" t="e">
        <f>C1247*(C1251/100)-((VLOOKUP(D1243,[2]Stats!$B$2:$K$364,10,FALSE))/2)-(C1254/2)+(D1254/2)</f>
        <v>#DIV/0!</v>
      </c>
      <c r="D1253" s="41" t="e">
        <f>D1247*(C1251/100)+((VLOOKUP(D1243,[2]Stats!$B$2:$K$364,10,FALSE))/2)-(D1254/2)+(C1254/2)</f>
        <v>#DIV/0!</v>
      </c>
      <c r="E1253" s="1"/>
      <c r="F1253" s="17"/>
      <c r="G1253" s="1"/>
      <c r="H1253" s="18" t="s">
        <v>12</v>
      </c>
      <c r="I1253" s="41" t="e">
        <f>I1247*(I1251/100)-((VLOOKUP(J1243,[2]Stats!$B$2:$K$364,10,FALSE))/2)-(I1254/2)+(J1254/2)</f>
        <v>#DIV/0!</v>
      </c>
      <c r="J1253" s="41" t="e">
        <f>J1247*(I1251/100)+((VLOOKUP(J1243,[2]Stats!$B$2:$K$364,10,FALSE))/2)-(J1254/2)+(I1254/2)</f>
        <v>#DIV/0!</v>
      </c>
      <c r="K1253" s="1"/>
      <c r="L1253" s="17"/>
      <c r="M1253" s="1"/>
      <c r="N1253" s="18" t="s">
        <v>12</v>
      </c>
      <c r="O1253" s="41" t="e">
        <f>O1247*(O1251/100)-((VLOOKUP(P1243,[2]Stats!$B$2:$K$364,10,FALSE))/2)-(O1254/2)+(P1254/2)</f>
        <v>#DIV/0!</v>
      </c>
      <c r="P1253" s="41" t="e">
        <f>P1247*(O1251/100)+((VLOOKUP(P1243,[2]Stats!$B$2:$K$364,10,FALSE))/2)-(P1254/2)+(O1254/2)</f>
        <v>#DIV/0!</v>
      </c>
      <c r="Q1253" s="1"/>
      <c r="R1253" s="17"/>
      <c r="S1253" s="1"/>
      <c r="T1253" s="1"/>
      <c r="U1253" s="1"/>
      <c r="V1253" s="1"/>
      <c r="W1253" s="1"/>
      <c r="X1253" s="1"/>
      <c r="Y1253" s="1"/>
      <c r="Z1253" s="1"/>
    </row>
    <row r="1254" spans="1:26" ht="13.5" customHeight="1" x14ac:dyDescent="0.2">
      <c r="A1254" s="1"/>
      <c r="B1254" s="18"/>
      <c r="C1254" s="42">
        <f>VLOOKUP(C1243,[2]Sheet14!$C$2:$D$364,2,FALSE)</f>
        <v>0</v>
      </c>
      <c r="D1254" s="42">
        <f>VLOOKUP(D1243,[2]Sheet14!$C$2:$D$364,2,FALSE)</f>
        <v>0</v>
      </c>
      <c r="E1254" s="1"/>
      <c r="F1254" s="17"/>
      <c r="G1254" s="1"/>
      <c r="H1254" s="18"/>
      <c r="I1254" s="42">
        <f>VLOOKUP(I1243,[2]Sheet14!$C$2:$D$364,2,FALSE)</f>
        <v>0</v>
      </c>
      <c r="J1254" s="42">
        <f>VLOOKUP(J1243,[2]Sheet14!$C$2:$D$364,2,FALSE)</f>
        <v>0</v>
      </c>
      <c r="K1254" s="1"/>
      <c r="L1254" s="17"/>
      <c r="M1254" s="1"/>
      <c r="N1254" s="18"/>
      <c r="O1254" s="42">
        <f>VLOOKUP(O1243,[2]Sheet14!$C$2:$D$364,2,FALSE)</f>
        <v>0</v>
      </c>
      <c r="P1254" s="42">
        <f>VLOOKUP(P1243,[2]Sheet14!$C$2:$D$364,2,FALSE)</f>
        <v>0</v>
      </c>
      <c r="Q1254" s="1"/>
      <c r="R1254" s="17"/>
      <c r="S1254" s="1"/>
      <c r="T1254" s="1"/>
      <c r="U1254" s="1"/>
      <c r="V1254" s="1"/>
      <c r="W1254" s="1"/>
      <c r="X1254" s="1"/>
      <c r="Y1254" s="1"/>
      <c r="Z1254" s="1"/>
    </row>
    <row r="1255" spans="1:26" ht="13.5" customHeight="1" x14ac:dyDescent="0.2">
      <c r="A1255" s="1"/>
      <c r="B1255" s="18"/>
      <c r="C1255" s="32"/>
      <c r="D1255" s="32"/>
      <c r="E1255" s="1"/>
      <c r="F1255" s="17"/>
      <c r="G1255" s="1"/>
      <c r="H1255" s="18"/>
      <c r="I1255" s="32"/>
      <c r="J1255" s="32"/>
      <c r="K1255" s="1"/>
      <c r="L1255" s="17"/>
      <c r="M1255" s="1"/>
      <c r="N1255" s="18"/>
      <c r="O1255" s="32"/>
      <c r="P1255" s="32"/>
      <c r="Q1255" s="1"/>
      <c r="R1255" s="17"/>
      <c r="S1255" s="1"/>
      <c r="T1255" s="1"/>
      <c r="U1255" s="1"/>
      <c r="V1255" s="1"/>
      <c r="W1255" s="1"/>
      <c r="X1255" s="1"/>
      <c r="Y1255" s="1"/>
      <c r="Z1255" s="1"/>
    </row>
    <row r="1256" spans="1:26" ht="13.5" customHeight="1" x14ac:dyDescent="0.2">
      <c r="A1256" s="1"/>
      <c r="B1256" s="43" t="s">
        <v>13</v>
      </c>
      <c r="C1256" s="1"/>
      <c r="D1256" s="3" t="s">
        <v>14</v>
      </c>
      <c r="E1256" s="3"/>
      <c r="F1256" s="11" t="s">
        <v>14</v>
      </c>
      <c r="G1256" s="1"/>
      <c r="H1256" s="43" t="s">
        <v>13</v>
      </c>
      <c r="I1256" s="1"/>
      <c r="J1256" s="3" t="s">
        <v>14</v>
      </c>
      <c r="K1256" s="3"/>
      <c r="L1256" s="11" t="s">
        <v>14</v>
      </c>
      <c r="M1256" s="1"/>
      <c r="N1256" s="43" t="s">
        <v>13</v>
      </c>
      <c r="O1256" s="1"/>
      <c r="P1256" s="3" t="s">
        <v>14</v>
      </c>
      <c r="Q1256" s="3"/>
      <c r="R1256" s="11" t="s">
        <v>14</v>
      </c>
      <c r="S1256" s="1"/>
      <c r="T1256" s="1"/>
      <c r="U1256" s="1"/>
      <c r="V1256" s="1"/>
      <c r="W1256" s="1"/>
      <c r="X1256" s="1"/>
      <c r="Y1256" s="1"/>
      <c r="Z1256" s="1"/>
    </row>
    <row r="1257" spans="1:26" ht="13.5" customHeight="1" x14ac:dyDescent="0.2">
      <c r="A1257" s="1"/>
      <c r="B1257" s="44"/>
      <c r="C1257" s="31" t="str">
        <f>C1243</f>
        <v>North Carolina A&amp;T</v>
      </c>
      <c r="D1257" s="64" t="s">
        <v>40</v>
      </c>
      <c r="E1257" s="31" t="str">
        <f>D1243</f>
        <v>Maryland Eastern Shore</v>
      </c>
      <c r="F1257" s="11">
        <v>-8</v>
      </c>
      <c r="G1257" s="1"/>
      <c r="H1257" s="44"/>
      <c r="I1257" s="31" t="str">
        <f>I1243</f>
        <v>North Carolina A&amp;T</v>
      </c>
      <c r="J1257" s="64" t="s">
        <v>40</v>
      </c>
      <c r="K1257" s="31" t="str">
        <f>J1243</f>
        <v>Maryland Eastern Shore</v>
      </c>
      <c r="L1257" s="11">
        <v>-8</v>
      </c>
      <c r="M1257" s="1"/>
      <c r="N1257" s="44"/>
      <c r="O1257" s="31" t="str">
        <f>O1243</f>
        <v>North Carolina A&amp;T</v>
      </c>
      <c r="P1257" s="64" t="s">
        <v>40</v>
      </c>
      <c r="Q1257" s="31" t="str">
        <f>P1243</f>
        <v>Maryland Eastern Shore</v>
      </c>
      <c r="R1257" s="11">
        <v>-8</v>
      </c>
      <c r="S1257" s="1"/>
      <c r="T1257" s="1"/>
      <c r="U1257" s="1"/>
      <c r="V1257" s="1"/>
      <c r="W1257" s="1"/>
      <c r="X1257" s="1"/>
      <c r="Y1257" s="1"/>
      <c r="Z1257" s="1"/>
    </row>
    <row r="1258" spans="1:26" ht="13.5" customHeight="1" x14ac:dyDescent="0.2">
      <c r="A1258" s="1"/>
      <c r="B1258" s="45" t="s">
        <v>15</v>
      </c>
      <c r="C1258" s="46" t="e">
        <f>IF(D1257&gt;0,C1253+D1257,C1253)</f>
        <v>#DIV/0!</v>
      </c>
      <c r="D1258" s="1"/>
      <c r="E1258" s="46" t="e">
        <f>IF(F1257&gt;0,D1253+F1257,D1253)</f>
        <v>#DIV/0!</v>
      </c>
      <c r="F1258" s="17"/>
      <c r="G1258" s="1"/>
      <c r="H1258" s="45" t="s">
        <v>15</v>
      </c>
      <c r="I1258" s="46" t="e">
        <f>IF(J1257&gt;0,I1253+J1257,I1253)</f>
        <v>#DIV/0!</v>
      </c>
      <c r="J1258" s="1"/>
      <c r="K1258" s="46" t="e">
        <f>IF(L1257&gt;0,J1253+L1257,J1253)</f>
        <v>#DIV/0!</v>
      </c>
      <c r="L1258" s="17"/>
      <c r="M1258" s="1"/>
      <c r="N1258" s="45" t="s">
        <v>15</v>
      </c>
      <c r="O1258" s="46" t="e">
        <f>IF(P1257&gt;0,O1253+P1257,O1253)</f>
        <v>#DIV/0!</v>
      </c>
      <c r="P1258" s="1"/>
      <c r="Q1258" s="46" t="e">
        <f>IF(R1257&gt;0,P1253+R1257,P1253)</f>
        <v>#DIV/0!</v>
      </c>
      <c r="R1258" s="17"/>
      <c r="S1258" s="1"/>
      <c r="T1258" s="1"/>
      <c r="U1258" s="1"/>
      <c r="V1258" s="1"/>
      <c r="W1258" s="1"/>
      <c r="X1258" s="1"/>
      <c r="Y1258" s="1"/>
      <c r="Z1258" s="1"/>
    </row>
    <row r="1259" spans="1:26" ht="13.5" customHeight="1" x14ac:dyDescent="0.2">
      <c r="A1259" s="1"/>
      <c r="B1259" s="44"/>
      <c r="C1259" s="37"/>
      <c r="D1259" s="3" t="s">
        <v>16</v>
      </c>
      <c r="E1259" s="37"/>
      <c r="F1259" s="11" t="s">
        <v>16</v>
      </c>
      <c r="G1259" s="1"/>
      <c r="H1259" s="44"/>
      <c r="I1259" s="37"/>
      <c r="J1259" s="3" t="s">
        <v>16</v>
      </c>
      <c r="K1259" s="37"/>
      <c r="L1259" s="11" t="s">
        <v>16</v>
      </c>
      <c r="M1259" s="1"/>
      <c r="N1259" s="44"/>
      <c r="O1259" s="37"/>
      <c r="P1259" s="3" t="s">
        <v>16</v>
      </c>
      <c r="Q1259" s="37"/>
      <c r="R1259" s="11" t="s">
        <v>16</v>
      </c>
      <c r="S1259" s="1"/>
      <c r="T1259" s="1"/>
      <c r="U1259" s="1"/>
      <c r="V1259" s="1"/>
      <c r="W1259" s="1"/>
      <c r="X1259" s="1"/>
      <c r="Y1259" s="1"/>
      <c r="Z1259" s="1"/>
    </row>
    <row r="1260" spans="1:26" ht="13.5" customHeight="1" x14ac:dyDescent="0.2">
      <c r="A1260" s="1"/>
      <c r="B1260" s="18" t="s">
        <v>17</v>
      </c>
      <c r="C1260" s="37" t="e">
        <f>((C1258^7.45)/((C1258^7.45)+(E1258^7.45)))</f>
        <v>#DIV/0!</v>
      </c>
      <c r="D1260" s="32" t="e">
        <f>-(C1253-D1253)</f>
        <v>#DIV/0!</v>
      </c>
      <c r="E1260" s="37" t="e">
        <f>((E1258^7.45)/((E1258^7.45)+(C1258^7.45)))</f>
        <v>#DIV/0!</v>
      </c>
      <c r="F1260" s="47" t="e">
        <f>-(D1253-C1253)</f>
        <v>#DIV/0!</v>
      </c>
      <c r="G1260" s="1"/>
      <c r="H1260" s="18" t="s">
        <v>17</v>
      </c>
      <c r="I1260" s="37" t="e">
        <f>((I1258^7.45)/((I1258^7.45)+(K1258^7.45)))</f>
        <v>#DIV/0!</v>
      </c>
      <c r="J1260" s="32" t="e">
        <f>-(I1253-J1253)</f>
        <v>#DIV/0!</v>
      </c>
      <c r="K1260" s="37" t="e">
        <f>((K1258^7.45)/((K1258^7.45)+(I1258^7.45)))</f>
        <v>#DIV/0!</v>
      </c>
      <c r="L1260" s="47" t="e">
        <f>-(J1253-I1253)</f>
        <v>#DIV/0!</v>
      </c>
      <c r="M1260" s="1"/>
      <c r="N1260" s="18" t="s">
        <v>17</v>
      </c>
      <c r="O1260" s="37" t="e">
        <f>((O1258^7.45)/((O1258^7.45)+(Q1258^7.45)))</f>
        <v>#DIV/0!</v>
      </c>
      <c r="P1260" s="32" t="e">
        <f>-(O1253-P1253)</f>
        <v>#DIV/0!</v>
      </c>
      <c r="Q1260" s="37" t="e">
        <f>((Q1258^7.45)/((Q1258^7.45)+(O1258^7.45)))</f>
        <v>#DIV/0!</v>
      </c>
      <c r="R1260" s="47" t="e">
        <f>-(P1253-O1253)</f>
        <v>#DIV/0!</v>
      </c>
      <c r="S1260" s="1"/>
      <c r="T1260" s="1"/>
      <c r="U1260" s="1"/>
      <c r="V1260" s="1"/>
      <c r="W1260" s="1"/>
      <c r="X1260" s="1"/>
      <c r="Y1260" s="1"/>
      <c r="Z1260" s="1"/>
    </row>
    <row r="1261" spans="1:26" ht="13.5" customHeight="1" x14ac:dyDescent="0.2">
      <c r="A1261" s="1"/>
      <c r="B1261" s="18"/>
      <c r="C1261" s="37"/>
      <c r="D1261" s="1"/>
      <c r="E1261" s="37"/>
      <c r="F1261" s="17"/>
      <c r="G1261" s="1"/>
      <c r="H1261" s="18"/>
      <c r="I1261" s="37"/>
      <c r="J1261" s="1"/>
      <c r="K1261" s="37"/>
      <c r="L1261" s="17"/>
      <c r="M1261" s="1"/>
      <c r="N1261" s="18"/>
      <c r="O1261" s="37"/>
      <c r="P1261" s="1"/>
      <c r="Q1261" s="37"/>
      <c r="R1261" s="17"/>
      <c r="S1261" s="1"/>
      <c r="T1261" s="1"/>
      <c r="U1261" s="1"/>
      <c r="V1261" s="1"/>
      <c r="W1261" s="1"/>
      <c r="X1261" s="1"/>
      <c r="Y1261" s="1"/>
      <c r="Z1261" s="1"/>
    </row>
    <row r="1262" spans="1:26" ht="13.5" customHeight="1" x14ac:dyDescent="0.2">
      <c r="A1262" s="1"/>
      <c r="B1262" s="18" t="s">
        <v>18</v>
      </c>
      <c r="C1262" s="37">
        <f>110/(110+100)</f>
        <v>0.52380952380952384</v>
      </c>
      <c r="D1262" s="1"/>
      <c r="E1262" s="37">
        <f>110/(110+100)</f>
        <v>0.52380952380952384</v>
      </c>
      <c r="F1262" s="17"/>
      <c r="G1262" s="1"/>
      <c r="H1262" s="18" t="s">
        <v>18</v>
      </c>
      <c r="I1262" s="37">
        <f>110/(110+100)</f>
        <v>0.52380952380952384</v>
      </c>
      <c r="J1262" s="1"/>
      <c r="K1262" s="37">
        <f>110/(110+100)</f>
        <v>0.52380952380952384</v>
      </c>
      <c r="L1262" s="17"/>
      <c r="M1262" s="1"/>
      <c r="N1262" s="18" t="s">
        <v>18</v>
      </c>
      <c r="O1262" s="37">
        <f>110/(110+100)</f>
        <v>0.52380952380952384</v>
      </c>
      <c r="P1262" s="1"/>
      <c r="Q1262" s="37">
        <f>110/(110+100)</f>
        <v>0.52380952380952384</v>
      </c>
      <c r="R1262" s="17"/>
      <c r="S1262" s="1"/>
      <c r="T1262" s="1"/>
      <c r="U1262" s="1"/>
      <c r="V1262" s="1"/>
      <c r="W1262" s="1"/>
      <c r="X1262" s="1"/>
      <c r="Y1262" s="1"/>
      <c r="Z1262" s="1"/>
    </row>
    <row r="1263" spans="1:26" ht="13.5" customHeight="1" x14ac:dyDescent="0.2">
      <c r="A1263" s="1"/>
      <c r="B1263" s="18"/>
      <c r="C1263" s="37"/>
      <c r="D1263" s="1"/>
      <c r="E1263" s="37"/>
      <c r="F1263" s="17"/>
      <c r="G1263" s="1"/>
      <c r="H1263" s="18"/>
      <c r="I1263" s="37"/>
      <c r="J1263" s="1"/>
      <c r="K1263" s="37"/>
      <c r="L1263" s="17"/>
      <c r="M1263" s="1"/>
      <c r="N1263" s="18"/>
      <c r="O1263" s="37"/>
      <c r="P1263" s="1"/>
      <c r="Q1263" s="37"/>
      <c r="R1263" s="17"/>
      <c r="S1263" s="1"/>
      <c r="T1263" s="1"/>
      <c r="U1263" s="1"/>
      <c r="V1263" s="1"/>
      <c r="W1263" s="1"/>
      <c r="X1263" s="1"/>
      <c r="Y1263" s="1"/>
      <c r="Z1263" s="1"/>
    </row>
    <row r="1264" spans="1:26" ht="13.5" customHeight="1" x14ac:dyDescent="0.2">
      <c r="A1264" s="1"/>
      <c r="B1264" s="45" t="s">
        <v>19</v>
      </c>
      <c r="C1264" s="48" t="e">
        <f>C1260-C1262</f>
        <v>#DIV/0!</v>
      </c>
      <c r="D1264" s="1"/>
      <c r="E1264" s="48" t="e">
        <f>E1260-E1262</f>
        <v>#DIV/0!</v>
      </c>
      <c r="F1264" s="17"/>
      <c r="G1264" s="1"/>
      <c r="H1264" s="45" t="s">
        <v>19</v>
      </c>
      <c r="I1264" s="48" t="e">
        <f>I1260-I1262</f>
        <v>#DIV/0!</v>
      </c>
      <c r="J1264" s="1"/>
      <c r="K1264" s="48" t="e">
        <f>K1260-K1262</f>
        <v>#DIV/0!</v>
      </c>
      <c r="L1264" s="17"/>
      <c r="M1264" s="1"/>
      <c r="N1264" s="45" t="s">
        <v>19</v>
      </c>
      <c r="O1264" s="48" t="e">
        <f>O1260-O1262</f>
        <v>#DIV/0!</v>
      </c>
      <c r="P1264" s="1"/>
      <c r="Q1264" s="48" t="e">
        <f>Q1260-Q1262</f>
        <v>#DIV/0!</v>
      </c>
      <c r="R1264" s="17"/>
      <c r="S1264" s="1"/>
      <c r="T1264" s="1"/>
      <c r="U1264" s="1"/>
      <c r="V1264" s="1"/>
      <c r="W1264" s="1"/>
      <c r="X1264" s="1"/>
      <c r="Y1264" s="1"/>
      <c r="Z1264" s="1"/>
    </row>
    <row r="1265" spans="1:26" ht="13.5" customHeight="1" x14ac:dyDescent="0.2">
      <c r="A1265" s="1"/>
      <c r="B1265" s="44"/>
      <c r="C1265" s="37"/>
      <c r="D1265" s="1"/>
      <c r="E1265" s="37"/>
      <c r="F1265" s="17"/>
      <c r="G1265" s="1"/>
      <c r="H1265" s="44"/>
      <c r="I1265" s="37"/>
      <c r="J1265" s="1"/>
      <c r="K1265" s="37"/>
      <c r="L1265" s="17"/>
      <c r="M1265" s="1"/>
      <c r="N1265" s="44"/>
      <c r="O1265" s="37"/>
      <c r="P1265" s="1"/>
      <c r="Q1265" s="37"/>
      <c r="R1265" s="17"/>
      <c r="S1265" s="1"/>
      <c r="T1265" s="1"/>
      <c r="U1265" s="1"/>
      <c r="V1265" s="1"/>
      <c r="W1265" s="1"/>
      <c r="X1265" s="1"/>
      <c r="Y1265" s="1"/>
      <c r="Z1265" s="1"/>
    </row>
    <row r="1266" spans="1:26" ht="13.5" customHeight="1" x14ac:dyDescent="0.2">
      <c r="A1266" s="1"/>
      <c r="B1266" s="45" t="s">
        <v>20</v>
      </c>
      <c r="C1266" s="49">
        <f>VLOOKUP(C1243,'[2]Kelly Sunday'!$C$2:$L$106,9,FALSE)</f>
        <v>-3.11077897412226</v>
      </c>
      <c r="D1266" s="1"/>
      <c r="E1266" s="49">
        <f>VLOOKUP(D1243,'[2]Kelly Sunday'!$E$2:$L$106,8,FALSE)</f>
        <v>-39.214139831542859</v>
      </c>
      <c r="F1266" s="17"/>
      <c r="G1266" s="1"/>
      <c r="H1266" s="45" t="s">
        <v>20</v>
      </c>
      <c r="I1266" s="49">
        <f>VLOOKUP(I1243,'[2]Kelly Sunday'!$C$2:$L$106,9,FALSE)</f>
        <v>-3.11077897412226</v>
      </c>
      <c r="J1266" s="1"/>
      <c r="K1266" s="49">
        <f>VLOOKUP(J1243,'[2]Kelly Sunday'!$E$2:$L$106,8,FALSE)</f>
        <v>-39.214139831542859</v>
      </c>
      <c r="L1266" s="17"/>
      <c r="M1266" s="1"/>
      <c r="N1266" s="45" t="s">
        <v>20</v>
      </c>
      <c r="O1266" s="49">
        <f>VLOOKUP(O1243,'[2]Kelly Sunday'!$C$2:$L$106,9,FALSE)</f>
        <v>-3.11077897412226</v>
      </c>
      <c r="P1266" s="1"/>
      <c r="Q1266" s="49">
        <f>VLOOKUP(P1243,'[2]Kelly Sunday'!$E$2:$L$106,8,FALSE)</f>
        <v>-39.214139831542859</v>
      </c>
      <c r="R1266" s="17"/>
      <c r="S1266" s="1"/>
      <c r="T1266" s="1"/>
      <c r="U1266" s="1"/>
      <c r="V1266" s="1"/>
      <c r="W1266" s="1"/>
      <c r="X1266" s="1"/>
      <c r="Y1266" s="1"/>
      <c r="Z1266" s="1"/>
    </row>
    <row r="1267" spans="1:26" ht="13.5" customHeight="1" x14ac:dyDescent="0.2">
      <c r="A1267" s="1"/>
      <c r="B1267" s="44"/>
      <c r="C1267" s="37"/>
      <c r="D1267" s="1"/>
      <c r="E1267" s="37"/>
      <c r="F1267" s="17"/>
      <c r="G1267" s="1"/>
      <c r="H1267" s="44"/>
      <c r="I1267" s="37"/>
      <c r="J1267" s="1"/>
      <c r="K1267" s="37"/>
      <c r="L1267" s="17"/>
      <c r="M1267" s="1"/>
      <c r="N1267" s="44"/>
      <c r="O1267" s="37"/>
      <c r="P1267" s="1"/>
      <c r="Q1267" s="37"/>
      <c r="R1267" s="17"/>
      <c r="S1267" s="1"/>
      <c r="T1267" s="1"/>
      <c r="U1267" s="1"/>
      <c r="V1267" s="1"/>
      <c r="W1267" s="1"/>
      <c r="X1267" s="1"/>
      <c r="Y1267" s="1"/>
      <c r="Z1267" s="1"/>
    </row>
    <row r="1268" spans="1:26" ht="13.5" customHeight="1" x14ac:dyDescent="0.2">
      <c r="A1268" s="1"/>
      <c r="B1268" s="50" t="s">
        <v>21</v>
      </c>
      <c r="C1268" s="37"/>
      <c r="D1268" s="3" t="s">
        <v>14</v>
      </c>
      <c r="E1268" s="37"/>
      <c r="F1268" s="17"/>
      <c r="G1268" s="34"/>
      <c r="H1268" s="50" t="s">
        <v>21</v>
      </c>
      <c r="I1268" s="37"/>
      <c r="J1268" s="3" t="s">
        <v>14</v>
      </c>
      <c r="K1268" s="37"/>
      <c r="L1268" s="17"/>
      <c r="M1268" s="1"/>
      <c r="N1268" s="50" t="s">
        <v>21</v>
      </c>
      <c r="O1268" s="37"/>
      <c r="P1268" s="3" t="s">
        <v>14</v>
      </c>
      <c r="Q1268" s="37"/>
      <c r="R1268" s="17"/>
      <c r="S1268" s="1"/>
      <c r="T1268" s="1"/>
      <c r="U1268" s="1"/>
      <c r="V1268" s="1"/>
      <c r="W1268" s="1"/>
      <c r="X1268" s="1"/>
      <c r="Y1268" s="1"/>
      <c r="Z1268" s="1"/>
    </row>
    <row r="1269" spans="1:26" ht="13.5" customHeight="1" x14ac:dyDescent="0.2">
      <c r="A1269" s="1"/>
      <c r="B1269" s="44"/>
      <c r="C1269" s="31" t="str">
        <f>C1243</f>
        <v>North Carolina A&amp;T</v>
      </c>
      <c r="D1269" s="3">
        <v>145</v>
      </c>
      <c r="E1269" s="31" t="str">
        <f>D1243</f>
        <v>Maryland Eastern Shore</v>
      </c>
      <c r="F1269" s="17" t="s">
        <v>22</v>
      </c>
      <c r="G1269" s="34"/>
      <c r="H1269" s="44"/>
      <c r="I1269" s="31" t="str">
        <f>I1243</f>
        <v>North Carolina A&amp;T</v>
      </c>
      <c r="J1269" s="3">
        <v>145</v>
      </c>
      <c r="K1269" s="31" t="str">
        <f>J1243</f>
        <v>Maryland Eastern Shore</v>
      </c>
      <c r="L1269" s="17" t="s">
        <v>22</v>
      </c>
      <c r="M1269" s="1"/>
      <c r="N1269" s="44"/>
      <c r="O1269" s="31" t="str">
        <f>O1243</f>
        <v>North Carolina A&amp;T</v>
      </c>
      <c r="P1269" s="3">
        <v>145</v>
      </c>
      <c r="Q1269" s="31" t="str">
        <f>P1243</f>
        <v>Maryland Eastern Shore</v>
      </c>
      <c r="R1269" s="17" t="s">
        <v>22</v>
      </c>
      <c r="S1269" s="1"/>
      <c r="T1269" s="1"/>
      <c r="U1269" s="1"/>
      <c r="V1269" s="1"/>
      <c r="W1269" s="1"/>
      <c r="X1269" s="1"/>
      <c r="Y1269" s="1"/>
      <c r="Z1269" s="1"/>
    </row>
    <row r="1270" spans="1:26" ht="13.5" customHeight="1" x14ac:dyDescent="0.2">
      <c r="A1270" s="1"/>
      <c r="B1270" s="45" t="s">
        <v>23</v>
      </c>
      <c r="C1270" s="46" t="e">
        <f>C1253</f>
        <v>#DIV/0!</v>
      </c>
      <c r="D1270" s="1"/>
      <c r="E1270" s="46" t="e">
        <f>D1253</f>
        <v>#DIV/0!</v>
      </c>
      <c r="F1270" s="33" t="e">
        <f>E1270+C1270</f>
        <v>#DIV/0!</v>
      </c>
      <c r="G1270" s="1"/>
      <c r="H1270" s="45" t="s">
        <v>23</v>
      </c>
      <c r="I1270" s="46" t="e">
        <f>I1253</f>
        <v>#DIV/0!</v>
      </c>
      <c r="J1270" s="1"/>
      <c r="K1270" s="46" t="e">
        <f>J1253</f>
        <v>#DIV/0!</v>
      </c>
      <c r="L1270" s="33" t="e">
        <f>K1270+I1270</f>
        <v>#DIV/0!</v>
      </c>
      <c r="M1270" s="1"/>
      <c r="N1270" s="45" t="s">
        <v>23</v>
      </c>
      <c r="O1270" s="46" t="e">
        <f>O1253</f>
        <v>#DIV/0!</v>
      </c>
      <c r="P1270" s="1"/>
      <c r="Q1270" s="46" t="e">
        <f>P1253</f>
        <v>#DIV/0!</v>
      </c>
      <c r="R1270" s="33" t="e">
        <f>Q1270+O1270</f>
        <v>#DIV/0!</v>
      </c>
      <c r="S1270" s="1"/>
      <c r="T1270" s="1"/>
      <c r="U1270" s="1"/>
      <c r="V1270" s="1"/>
      <c r="W1270" s="1"/>
      <c r="X1270" s="1"/>
      <c r="Y1270" s="1"/>
      <c r="Z1270" s="1"/>
    </row>
    <row r="1271" spans="1:26" ht="13.5" customHeight="1" x14ac:dyDescent="0.2">
      <c r="A1271" s="1"/>
      <c r="B1271" s="44"/>
      <c r="C1271" s="46"/>
      <c r="D1271" s="1"/>
      <c r="E1271" s="46"/>
      <c r="F1271" s="33"/>
      <c r="G1271" s="1"/>
      <c r="H1271" s="44"/>
      <c r="I1271" s="46"/>
      <c r="J1271" s="1"/>
      <c r="K1271" s="46"/>
      <c r="L1271" s="33"/>
      <c r="M1271" s="1"/>
      <c r="N1271" s="44"/>
      <c r="O1271" s="46"/>
      <c r="P1271" s="1"/>
      <c r="Q1271" s="46"/>
      <c r="R1271" s="33"/>
      <c r="S1271" s="1"/>
      <c r="T1271" s="1"/>
      <c r="U1271" s="1"/>
      <c r="V1271" s="1"/>
      <c r="W1271" s="1"/>
      <c r="X1271" s="1"/>
      <c r="Y1271" s="1"/>
      <c r="Z1271" s="1"/>
    </row>
    <row r="1272" spans="1:26" ht="13.5" customHeight="1" x14ac:dyDescent="0.2">
      <c r="A1272" s="1"/>
      <c r="B1272" s="44"/>
      <c r="C1272" s="51" t="s">
        <v>24</v>
      </c>
      <c r="D1272" s="3"/>
      <c r="E1272" s="51" t="s">
        <v>25</v>
      </c>
      <c r="F1272" s="33"/>
      <c r="G1272" s="1"/>
      <c r="H1272" s="44"/>
      <c r="I1272" s="51" t="s">
        <v>24</v>
      </c>
      <c r="J1272" s="3"/>
      <c r="K1272" s="51" t="s">
        <v>25</v>
      </c>
      <c r="L1272" s="33"/>
      <c r="M1272" s="1"/>
      <c r="N1272" s="44"/>
      <c r="O1272" s="51" t="s">
        <v>24</v>
      </c>
      <c r="P1272" s="3"/>
      <c r="Q1272" s="51" t="s">
        <v>25</v>
      </c>
      <c r="R1272" s="33"/>
      <c r="S1272" s="1"/>
      <c r="T1272" s="1"/>
      <c r="U1272" s="1"/>
      <c r="V1272" s="1"/>
      <c r="W1272" s="1"/>
      <c r="X1272" s="1"/>
      <c r="Y1272" s="1"/>
      <c r="Z1272" s="1"/>
    </row>
    <row r="1273" spans="1:26" ht="13.5" customHeight="1" x14ac:dyDescent="0.2">
      <c r="A1273" s="1"/>
      <c r="B1273" s="45" t="s">
        <v>26</v>
      </c>
      <c r="C1273" s="37" t="e">
        <f>(F1270^7.45)/((F1270^7.45)+(D1269^7.45))</f>
        <v>#DIV/0!</v>
      </c>
      <c r="D1273" s="1"/>
      <c r="E1273" s="52" t="e">
        <f>(D1269^7.45)/((D1269^7.45)+(F1270^7.45))</f>
        <v>#DIV/0!</v>
      </c>
      <c r="F1273" s="17"/>
      <c r="G1273" s="1"/>
      <c r="H1273" s="45" t="s">
        <v>26</v>
      </c>
      <c r="I1273" s="37" t="e">
        <f>(L1270^7.45)/((L1270^7.45)+(J1269^7.45))</f>
        <v>#DIV/0!</v>
      </c>
      <c r="J1273" s="1"/>
      <c r="K1273" s="52" t="e">
        <f>(J1269^7.45)/((J1269^7.45)+(L1270^7.45))</f>
        <v>#DIV/0!</v>
      </c>
      <c r="L1273" s="17"/>
      <c r="M1273" s="1"/>
      <c r="N1273" s="45" t="s">
        <v>26</v>
      </c>
      <c r="O1273" s="37" t="e">
        <f>(R1270^7.45)/((R1270^7.45)+(P1269^7.45))</f>
        <v>#DIV/0!</v>
      </c>
      <c r="P1273" s="1"/>
      <c r="Q1273" s="52" t="e">
        <f>(P1269^7.45)/((P1269^7.45)+(R1270^7.45))</f>
        <v>#DIV/0!</v>
      </c>
      <c r="R1273" s="17"/>
      <c r="S1273" s="1"/>
      <c r="T1273" s="1"/>
      <c r="U1273" s="1"/>
      <c r="V1273" s="1"/>
      <c r="W1273" s="1"/>
      <c r="X1273" s="1"/>
      <c r="Y1273" s="1"/>
      <c r="Z1273" s="1"/>
    </row>
    <row r="1274" spans="1:26" ht="13.5" customHeight="1" x14ac:dyDescent="0.2">
      <c r="A1274" s="1"/>
      <c r="B1274" s="44"/>
      <c r="C1274" s="37"/>
      <c r="D1274" s="37"/>
      <c r="E1274" s="37"/>
      <c r="F1274" s="17"/>
      <c r="G1274" s="1"/>
      <c r="H1274" s="44"/>
      <c r="I1274" s="37"/>
      <c r="J1274" s="37"/>
      <c r="K1274" s="37"/>
      <c r="L1274" s="17"/>
      <c r="M1274" s="1"/>
      <c r="N1274" s="44"/>
      <c r="O1274" s="37"/>
      <c r="P1274" s="37"/>
      <c r="Q1274" s="37"/>
      <c r="R1274" s="17"/>
      <c r="S1274" s="1"/>
      <c r="T1274" s="1"/>
      <c r="U1274" s="1"/>
      <c r="V1274" s="1"/>
      <c r="W1274" s="1"/>
      <c r="X1274" s="1"/>
      <c r="Y1274" s="1"/>
      <c r="Z1274" s="1"/>
    </row>
    <row r="1275" spans="1:26" ht="13.5" customHeight="1" x14ac:dyDescent="0.2">
      <c r="A1275" s="1"/>
      <c r="B1275" s="18" t="s">
        <v>18</v>
      </c>
      <c r="C1275" s="37">
        <f>110/(110+100)</f>
        <v>0.52380952380952384</v>
      </c>
      <c r="D1275" s="37"/>
      <c r="E1275" s="37">
        <f>110/(110+100)</f>
        <v>0.52380952380952384</v>
      </c>
      <c r="F1275" s="17"/>
      <c r="G1275" s="1"/>
      <c r="H1275" s="18" t="s">
        <v>18</v>
      </c>
      <c r="I1275" s="37">
        <f>110/(110+100)</f>
        <v>0.52380952380952384</v>
      </c>
      <c r="J1275" s="37"/>
      <c r="K1275" s="37">
        <f>110/(110+100)</f>
        <v>0.52380952380952384</v>
      </c>
      <c r="L1275" s="17"/>
      <c r="M1275" s="1"/>
      <c r="N1275" s="18" t="s">
        <v>18</v>
      </c>
      <c r="O1275" s="37">
        <f>110/(110+100)</f>
        <v>0.52380952380952384</v>
      </c>
      <c r="P1275" s="37"/>
      <c r="Q1275" s="37">
        <f>110/(110+100)</f>
        <v>0.52380952380952384</v>
      </c>
      <c r="R1275" s="17"/>
      <c r="S1275" s="1"/>
      <c r="T1275" s="1"/>
      <c r="U1275" s="1"/>
      <c r="V1275" s="1"/>
      <c r="W1275" s="1"/>
      <c r="X1275" s="1"/>
      <c r="Y1275" s="1"/>
      <c r="Z1275" s="1"/>
    </row>
    <row r="1276" spans="1:26" ht="13.5" customHeight="1" x14ac:dyDescent="0.2">
      <c r="A1276" s="1"/>
      <c r="B1276" s="44"/>
      <c r="C1276" s="37"/>
      <c r="D1276" s="37"/>
      <c r="E1276" s="37"/>
      <c r="F1276" s="17"/>
      <c r="G1276" s="1"/>
      <c r="H1276" s="44"/>
      <c r="I1276" s="37"/>
      <c r="J1276" s="37"/>
      <c r="K1276" s="37"/>
      <c r="L1276" s="17"/>
      <c r="M1276" s="1"/>
      <c r="N1276" s="44"/>
      <c r="O1276" s="37"/>
      <c r="P1276" s="37"/>
      <c r="Q1276" s="37"/>
      <c r="R1276" s="17"/>
      <c r="S1276" s="1"/>
      <c r="T1276" s="1"/>
      <c r="U1276" s="1"/>
      <c r="V1276" s="1"/>
      <c r="W1276" s="1"/>
      <c r="X1276" s="1"/>
      <c r="Y1276" s="1"/>
      <c r="Z1276" s="1"/>
    </row>
    <row r="1277" spans="1:26" ht="13.5" customHeight="1" x14ac:dyDescent="0.2">
      <c r="A1277" s="1"/>
      <c r="B1277" s="45" t="s">
        <v>19</v>
      </c>
      <c r="C1277" s="48" t="e">
        <f>C1273-C1275</f>
        <v>#DIV/0!</v>
      </c>
      <c r="D1277" s="1"/>
      <c r="E1277" s="48" t="e">
        <f>E1273-E1275</f>
        <v>#DIV/0!</v>
      </c>
      <c r="F1277" s="17"/>
      <c r="G1277" s="1"/>
      <c r="H1277" s="45" t="s">
        <v>19</v>
      </c>
      <c r="I1277" s="48" t="e">
        <f>I1273-I1275</f>
        <v>#DIV/0!</v>
      </c>
      <c r="J1277" s="1"/>
      <c r="K1277" s="48" t="e">
        <f>K1273-K1275</f>
        <v>#DIV/0!</v>
      </c>
      <c r="L1277" s="17"/>
      <c r="M1277" s="1"/>
      <c r="N1277" s="45" t="s">
        <v>19</v>
      </c>
      <c r="O1277" s="48" t="e">
        <f>O1273-O1275</f>
        <v>#DIV/0!</v>
      </c>
      <c r="P1277" s="1"/>
      <c r="Q1277" s="48" t="e">
        <f>Q1273-Q1275</f>
        <v>#DIV/0!</v>
      </c>
      <c r="R1277" s="17"/>
      <c r="S1277" s="1"/>
      <c r="T1277" s="1"/>
      <c r="U1277" s="1"/>
      <c r="V1277" s="1"/>
      <c r="W1277" s="1"/>
      <c r="X1277" s="1"/>
      <c r="Y1277" s="1"/>
      <c r="Z1277" s="1"/>
    </row>
    <row r="1278" spans="1:26" ht="13.5" customHeight="1" x14ac:dyDescent="0.2">
      <c r="A1278" s="1"/>
      <c r="B1278" s="44"/>
      <c r="C1278" s="37"/>
      <c r="D1278" s="1"/>
      <c r="E1278" s="37"/>
      <c r="F1278" s="17"/>
      <c r="G1278" s="1"/>
      <c r="H1278" s="44"/>
      <c r="I1278" s="37"/>
      <c r="J1278" s="1"/>
      <c r="K1278" s="37"/>
      <c r="L1278" s="17"/>
      <c r="M1278" s="1"/>
      <c r="N1278" s="44"/>
      <c r="O1278" s="37"/>
      <c r="P1278" s="1"/>
      <c r="Q1278" s="37"/>
      <c r="R1278" s="17"/>
      <c r="S1278" s="1"/>
      <c r="T1278" s="1"/>
      <c r="U1278" s="1"/>
      <c r="V1278" s="1"/>
      <c r="W1278" s="1"/>
      <c r="X1278" s="1"/>
      <c r="Y1278" s="1"/>
      <c r="Z1278" s="1"/>
    </row>
    <row r="1279" spans="1:26" ht="13.5" customHeight="1" x14ac:dyDescent="0.2">
      <c r="A1279" s="1"/>
      <c r="B1279" s="45" t="s">
        <v>20</v>
      </c>
      <c r="C1279" s="49">
        <f>VLOOKUP(C1243,'[2]Kelly Sunday O-U'!$C$2:$L$106,9,FALSE)</f>
        <v>-29.917593751466342</v>
      </c>
      <c r="D1279" s="1"/>
      <c r="E1279" s="49">
        <f>VLOOKUP(C1243,'[2]Kelly Sunday O-U'!$C$2:$L$106,10,FALSE)</f>
        <v>22.500011333883918</v>
      </c>
      <c r="F1279" s="17"/>
      <c r="G1279" s="1"/>
      <c r="H1279" s="45" t="s">
        <v>20</v>
      </c>
      <c r="I1279" s="49">
        <f>VLOOKUP(I1243,'[2]Kelly Sunday O-U'!$C$2:$L$106,9,FALSE)</f>
        <v>-29.917593751466342</v>
      </c>
      <c r="J1279" s="1"/>
      <c r="K1279" s="49">
        <f>VLOOKUP(I1243,'[2]Kelly Sunday O-U'!$C$2:$L$106,10,FALSE)</f>
        <v>22.500011333883918</v>
      </c>
      <c r="L1279" s="17"/>
      <c r="M1279" s="1"/>
      <c r="N1279" s="45" t="s">
        <v>20</v>
      </c>
      <c r="O1279" s="49">
        <f>VLOOKUP(O1243,'[2]Kelly Sunday O-U'!$C$2:$L$106,9,FALSE)</f>
        <v>-29.917593751466342</v>
      </c>
      <c r="P1279" s="1"/>
      <c r="Q1279" s="49">
        <f>VLOOKUP(O1243,'[2]Kelly Sunday O-U'!$C$2:$L$106,10,FALSE)</f>
        <v>22.500011333883918</v>
      </c>
      <c r="R1279" s="17"/>
      <c r="S1279" s="1"/>
      <c r="T1279" s="1"/>
      <c r="U1279" s="1"/>
      <c r="V1279" s="1"/>
      <c r="W1279" s="1"/>
      <c r="X1279" s="1"/>
      <c r="Y1279" s="1"/>
      <c r="Z1279" s="1"/>
    </row>
    <row r="1280" spans="1:26" ht="13.5" customHeight="1" x14ac:dyDescent="0.2">
      <c r="A1280" s="1"/>
      <c r="B1280" s="55"/>
      <c r="C1280" s="56"/>
      <c r="D1280" s="57"/>
      <c r="E1280" s="56"/>
      <c r="F1280" s="58"/>
      <c r="G1280" s="1"/>
      <c r="H1280" s="55"/>
      <c r="I1280" s="56"/>
      <c r="J1280" s="57"/>
      <c r="K1280" s="56"/>
      <c r="L1280" s="58"/>
      <c r="M1280" s="1"/>
      <c r="N1280" s="55"/>
      <c r="O1280" s="56"/>
      <c r="P1280" s="57"/>
      <c r="Q1280" s="56"/>
      <c r="R1280" s="58"/>
      <c r="S1280" s="1"/>
      <c r="T1280" s="1"/>
      <c r="U1280" s="1"/>
      <c r="V1280" s="1"/>
      <c r="W1280" s="1"/>
      <c r="X1280" s="1"/>
      <c r="Y1280" s="1"/>
      <c r="Z1280" s="1"/>
    </row>
    <row r="1281" spans="1:26" ht="13.5" customHeight="1" x14ac:dyDescent="0.2">
      <c r="A1281" s="1"/>
      <c r="B1281" s="59"/>
      <c r="C1281" s="31"/>
      <c r="D1281" s="3"/>
      <c r="E1281" s="31"/>
      <c r="F1281" s="3"/>
      <c r="G1281" s="1"/>
      <c r="H1281" s="59"/>
      <c r="I1281" s="31"/>
      <c r="J1281" s="3"/>
      <c r="K1281" s="31"/>
      <c r="L1281" s="3"/>
      <c r="M1281" s="1"/>
      <c r="N1281" s="59"/>
      <c r="O1281" s="31"/>
      <c r="P1281" s="3"/>
      <c r="Q1281" s="31"/>
      <c r="R1281" s="3"/>
      <c r="S1281" s="1"/>
      <c r="T1281" s="1"/>
      <c r="U1281" s="1"/>
      <c r="V1281" s="1"/>
      <c r="W1281" s="1"/>
      <c r="X1281" s="1"/>
      <c r="Y1281" s="1"/>
      <c r="Z1281" s="1"/>
    </row>
    <row r="1282" spans="1:26" ht="13.5" customHeight="1" x14ac:dyDescent="0.2">
      <c r="A1282" s="1"/>
      <c r="B1282" s="28"/>
      <c r="C1282" s="30"/>
      <c r="D1282" s="30"/>
      <c r="E1282" s="30"/>
      <c r="F1282" s="29"/>
      <c r="G1282" s="1"/>
      <c r="H1282" s="28"/>
      <c r="I1282" s="30"/>
      <c r="J1282" s="30"/>
      <c r="K1282" s="30"/>
      <c r="L1282" s="29"/>
      <c r="M1282" s="1"/>
      <c r="N1282" s="28"/>
      <c r="O1282" s="30"/>
      <c r="P1282" s="30"/>
      <c r="Q1282" s="30"/>
      <c r="R1282" s="29"/>
      <c r="S1282" s="1"/>
      <c r="T1282" s="1"/>
      <c r="U1282" s="1"/>
      <c r="V1282" s="1"/>
      <c r="W1282" s="1"/>
      <c r="X1282" s="1"/>
      <c r="Y1282" s="1"/>
      <c r="Z1282" s="1"/>
    </row>
    <row r="1283" spans="1:26" ht="13.5" customHeight="1" x14ac:dyDescent="0.2">
      <c r="A1283" s="1"/>
      <c r="B1283" s="18"/>
      <c r="C1283" s="31" t="s">
        <v>5</v>
      </c>
      <c r="D1283" s="31" t="s">
        <v>39</v>
      </c>
      <c r="E1283" s="1"/>
      <c r="F1283" s="17"/>
      <c r="G1283" s="1"/>
      <c r="H1283" s="18"/>
      <c r="I1283" s="31" t="s">
        <v>5</v>
      </c>
      <c r="J1283" s="31" t="s">
        <v>39</v>
      </c>
      <c r="K1283" s="1"/>
      <c r="L1283" s="17"/>
      <c r="M1283" s="1"/>
      <c r="N1283" s="18"/>
      <c r="O1283" s="31" t="s">
        <v>5</v>
      </c>
      <c r="P1283" s="31" t="s">
        <v>39</v>
      </c>
      <c r="Q1283" s="1"/>
      <c r="R1283" s="17"/>
      <c r="S1283" s="1"/>
      <c r="T1283" s="1"/>
      <c r="U1283" s="1"/>
      <c r="V1283" s="1"/>
      <c r="W1283" s="1"/>
      <c r="X1283" s="1"/>
      <c r="Y1283" s="1"/>
      <c r="Z1283" s="1"/>
    </row>
    <row r="1284" spans="1:26" ht="13.5" customHeight="1" x14ac:dyDescent="0.2">
      <c r="A1284" s="1"/>
      <c r="B1284" s="18" t="s">
        <v>6</v>
      </c>
      <c r="C1284" s="32">
        <f>VLOOKUP(C1283,[2]Stats!$B$2:$H$364,5,FALSE)-(VLOOKUP(C1283,[2]Stats!$B$2:$I$364,8,FALSE)/2)</f>
        <v>96.888500000000008</v>
      </c>
      <c r="D1284" s="32">
        <f>VLOOKUP(D1283,[2]Stats!$B$2:$H$364,5,FALSE)-(VLOOKUP(D1283,[2]Stats!$B$2:$I$364,8,FALSE)/2)</f>
        <v>90.991</v>
      </c>
      <c r="E1284" s="1"/>
      <c r="F1284" s="33"/>
      <c r="G1284" s="1"/>
      <c r="H1284" s="18" t="s">
        <v>6</v>
      </c>
      <c r="I1284" s="32">
        <f>VLOOKUP(I1283,[2]Stats!$B$2:$H$364,5,FALSE)-(VLOOKUP(I1283,[2]Stats!$B$2:$I$364,8,FALSE)/2)</f>
        <v>96.888500000000008</v>
      </c>
      <c r="J1284" s="32">
        <f>VLOOKUP(J1283,[2]Stats!$B$2:$H$364,5,FALSE)-(VLOOKUP(J1283,[2]Stats!$B$2:$I$364,8,FALSE)/2)</f>
        <v>90.991</v>
      </c>
      <c r="K1284" s="1"/>
      <c r="L1284" s="33"/>
      <c r="M1284" s="1"/>
      <c r="N1284" s="18" t="s">
        <v>6</v>
      </c>
      <c r="O1284" s="32">
        <f>VLOOKUP(O1283,[2]Stats!$B$2:$H$364,5,FALSE)-(VLOOKUP(O1283,[2]Stats!$B$2:$I$364,8,FALSE)/2)</f>
        <v>96.888500000000008</v>
      </c>
      <c r="P1284" s="32">
        <f>VLOOKUP(P1283,[2]Stats!$B$2:$H$364,5,FALSE)-(VLOOKUP(P1283,[2]Stats!$B$2:$I$364,8,FALSE)/2)</f>
        <v>90.991</v>
      </c>
      <c r="Q1284" s="1"/>
      <c r="R1284" s="33"/>
      <c r="S1284" s="1"/>
      <c r="T1284" s="1"/>
      <c r="U1284" s="1"/>
      <c r="V1284" s="1"/>
      <c r="W1284" s="1"/>
      <c r="X1284" s="1"/>
      <c r="Y1284" s="1"/>
      <c r="Z1284" s="1"/>
    </row>
    <row r="1285" spans="1:26" ht="13.5" customHeight="1" x14ac:dyDescent="0.2">
      <c r="A1285" s="1"/>
      <c r="B1285" s="18" t="s">
        <v>7</v>
      </c>
      <c r="C1285" s="32">
        <f>VLOOKUP(C1283,[2]Stats!$B$2:$H$364,6,FALSE)-(VLOOKUP(C1283,[2]Stats!$B$2:$I$364,8,FALSE)/2)</f>
        <v>107.88850000000001</v>
      </c>
      <c r="D1285" s="32">
        <f>VLOOKUP(D1283,[2]Stats!$B$2:$H$364,6,FALSE)-(VLOOKUP(D1283,[2]Stats!$B$2:$I$364,8,FALSE)/2)</f>
        <v>103.691</v>
      </c>
      <c r="E1285" s="1"/>
      <c r="F1285" s="35"/>
      <c r="G1285" s="1"/>
      <c r="H1285" s="18" t="s">
        <v>7</v>
      </c>
      <c r="I1285" s="32">
        <f>VLOOKUP(I1283,[2]Stats!$B$2:$H$364,6,FALSE)-(VLOOKUP(I1283,[2]Stats!$B$2:$I$364,8,FALSE)/2)</f>
        <v>107.88850000000001</v>
      </c>
      <c r="J1285" s="32">
        <f>VLOOKUP(J1283,[2]Stats!$B$2:$H$364,6,FALSE)-(VLOOKUP(J1283,[2]Stats!$B$2:$I$364,8,FALSE)/2)</f>
        <v>103.691</v>
      </c>
      <c r="K1285" s="1"/>
      <c r="L1285" s="35"/>
      <c r="M1285" s="1"/>
      <c r="N1285" s="18" t="s">
        <v>7</v>
      </c>
      <c r="O1285" s="32">
        <f>VLOOKUP(O1283,[2]Stats!$B$2:$H$364,6,FALSE)-(VLOOKUP(O1283,[2]Stats!$B$2:$I$364,8,FALSE)/2)</f>
        <v>107.88850000000001</v>
      </c>
      <c r="P1285" s="32">
        <f>VLOOKUP(P1283,[2]Stats!$B$2:$H$364,6,FALSE)-(VLOOKUP(P1283,[2]Stats!$B$2:$I$364,8,FALSE)/2)</f>
        <v>103.691</v>
      </c>
      <c r="Q1285" s="1"/>
      <c r="R1285" s="35"/>
      <c r="S1285" s="1"/>
      <c r="T1285" s="1"/>
      <c r="U1285" s="1"/>
      <c r="V1285" s="1"/>
      <c r="W1285" s="1"/>
      <c r="X1285" s="1"/>
      <c r="Y1285" s="1"/>
      <c r="Z1285" s="1"/>
    </row>
    <row r="1286" spans="1:26" ht="13.5" customHeight="1" x14ac:dyDescent="0.2">
      <c r="A1286" s="1"/>
      <c r="B1286" s="18"/>
      <c r="C1286" s="3"/>
      <c r="D1286" s="3"/>
      <c r="E1286" s="1"/>
      <c r="F1286" s="11"/>
      <c r="G1286" s="1"/>
      <c r="H1286" s="18"/>
      <c r="I1286" s="3"/>
      <c r="J1286" s="3"/>
      <c r="K1286" s="1"/>
      <c r="L1286" s="11"/>
      <c r="M1286" s="1"/>
      <c r="N1286" s="18"/>
      <c r="O1286" s="3"/>
      <c r="P1286" s="3"/>
      <c r="Q1286" s="1"/>
      <c r="R1286" s="11"/>
      <c r="S1286" s="1"/>
      <c r="T1286" s="1"/>
      <c r="U1286" s="1"/>
      <c r="V1286" s="1"/>
      <c r="W1286" s="1"/>
      <c r="X1286" s="1"/>
      <c r="Y1286" s="1"/>
      <c r="Z1286" s="1"/>
    </row>
    <row r="1287" spans="1:26" ht="13.5" customHeight="1" x14ac:dyDescent="0.2">
      <c r="A1287" s="1"/>
      <c r="B1287" s="18" t="s">
        <v>8</v>
      </c>
      <c r="C1287" s="32">
        <f>(C1284*D1285)/[2]Stats!$F$361</f>
        <v>97.492362928347887</v>
      </c>
      <c r="D1287" s="32">
        <f>(D1284*C1285)/[2]Stats!$F$361</f>
        <v>95.264456567931035</v>
      </c>
      <c r="E1287" s="1"/>
      <c r="F1287" s="11"/>
      <c r="G1287" s="1"/>
      <c r="H1287" s="18" t="s">
        <v>8</v>
      </c>
      <c r="I1287" s="32">
        <f>(I1284*J1285)/[2]Stats!$F$361</f>
        <v>97.492362928347887</v>
      </c>
      <c r="J1287" s="32">
        <f>(J1284*I1285)/[2]Stats!$F$361</f>
        <v>95.264456567931035</v>
      </c>
      <c r="K1287" s="1"/>
      <c r="L1287" s="11"/>
      <c r="M1287" s="1"/>
      <c r="N1287" s="18" t="s">
        <v>8</v>
      </c>
      <c r="O1287" s="32">
        <f>(O1284*P1285)/[2]Stats!$F$361</f>
        <v>97.492362928347887</v>
      </c>
      <c r="P1287" s="32">
        <f>(P1284*O1285)/[2]Stats!$F$361</f>
        <v>95.264456567931035</v>
      </c>
      <c r="Q1287" s="1"/>
      <c r="R1287" s="11"/>
      <c r="S1287" s="1"/>
      <c r="T1287" s="1"/>
      <c r="U1287" s="1"/>
      <c r="V1287" s="1"/>
      <c r="W1287" s="1"/>
      <c r="X1287" s="1"/>
      <c r="Y1287" s="1"/>
      <c r="Z1287" s="1"/>
    </row>
    <row r="1288" spans="1:26" ht="13.5" customHeight="1" x14ac:dyDescent="0.2">
      <c r="A1288" s="1"/>
      <c r="B1288" s="18"/>
      <c r="C1288" s="36"/>
      <c r="D1288" s="36"/>
      <c r="E1288" s="1"/>
      <c r="F1288" s="11"/>
      <c r="G1288" s="1"/>
      <c r="H1288" s="18"/>
      <c r="I1288" s="36"/>
      <c r="J1288" s="36"/>
      <c r="K1288" s="1"/>
      <c r="L1288" s="11"/>
      <c r="M1288" s="1"/>
      <c r="N1288" s="18"/>
      <c r="O1288" s="36"/>
      <c r="P1288" s="36"/>
      <c r="Q1288" s="1"/>
      <c r="R1288" s="11"/>
      <c r="S1288" s="1"/>
      <c r="T1288" s="1"/>
      <c r="U1288" s="1"/>
      <c r="V1288" s="1"/>
      <c r="W1288" s="1"/>
      <c r="X1288" s="1"/>
      <c r="Y1288" s="1"/>
      <c r="Z1288" s="1"/>
    </row>
    <row r="1289" spans="1:26" ht="13.5" customHeight="1" x14ac:dyDescent="0.2">
      <c r="A1289" s="1"/>
      <c r="B1289" s="18" t="s">
        <v>9</v>
      </c>
      <c r="C1289" s="32">
        <f>VLOOKUP(C1283,[2]Stats!$B$2:$H$364,7,FALSE)</f>
        <v>67.400000000000006</v>
      </c>
      <c r="D1289" s="32">
        <f>VLOOKUP(D1283,[2]Stats!$B$2:$H$364,7,FALSE)</f>
        <v>67.5</v>
      </c>
      <c r="E1289" s="37"/>
      <c r="F1289" s="38"/>
      <c r="G1289" s="1"/>
      <c r="H1289" s="18" t="s">
        <v>9</v>
      </c>
      <c r="I1289" s="32">
        <f>VLOOKUP(I1283,[2]Stats!$B$2:$H$364,7,FALSE)</f>
        <v>67.400000000000006</v>
      </c>
      <c r="J1289" s="32">
        <f>VLOOKUP(J1283,[2]Stats!$B$2:$H$364,7,FALSE)</f>
        <v>67.5</v>
      </c>
      <c r="K1289" s="37"/>
      <c r="L1289" s="38"/>
      <c r="M1289" s="1"/>
      <c r="N1289" s="18" t="s">
        <v>9</v>
      </c>
      <c r="O1289" s="32">
        <f>VLOOKUP(O1283,[2]Stats!$B$2:$H$364,7,FALSE)</f>
        <v>67.400000000000006</v>
      </c>
      <c r="P1289" s="32">
        <f>VLOOKUP(P1283,[2]Stats!$B$2:$H$364,7,FALSE)</f>
        <v>67.5</v>
      </c>
      <c r="Q1289" s="37"/>
      <c r="R1289" s="38"/>
      <c r="S1289" s="1"/>
      <c r="T1289" s="1"/>
      <c r="U1289" s="1"/>
      <c r="V1289" s="1"/>
      <c r="W1289" s="1"/>
      <c r="X1289" s="1"/>
      <c r="Y1289" s="1"/>
      <c r="Z1289" s="1"/>
    </row>
    <row r="1290" spans="1:26" ht="13.5" customHeight="1" x14ac:dyDescent="0.2">
      <c r="A1290" s="1"/>
      <c r="B1290" s="18" t="s">
        <v>10</v>
      </c>
      <c r="C1290" s="39" t="e">
        <f>C1289/[2]Stats!$H$364</f>
        <v>#DIV/0!</v>
      </c>
      <c r="D1290" s="39" t="e">
        <f>D1289/[2]Stats!$H$364</f>
        <v>#DIV/0!</v>
      </c>
      <c r="E1290" s="37"/>
      <c r="F1290" s="38"/>
      <c r="G1290" s="1"/>
      <c r="H1290" s="18" t="s">
        <v>10</v>
      </c>
      <c r="I1290" s="39" t="e">
        <f>I1289/[2]Stats!$H$364</f>
        <v>#DIV/0!</v>
      </c>
      <c r="J1290" s="39" t="e">
        <f>J1289/[2]Stats!$H$364</f>
        <v>#DIV/0!</v>
      </c>
      <c r="K1290" s="37"/>
      <c r="L1290" s="38"/>
      <c r="M1290" s="1"/>
      <c r="N1290" s="18" t="s">
        <v>10</v>
      </c>
      <c r="O1290" s="39" t="e">
        <f>O1289/[2]Stats!$H$364</f>
        <v>#DIV/0!</v>
      </c>
      <c r="P1290" s="39" t="e">
        <f>P1289/[2]Stats!$H$364</f>
        <v>#DIV/0!</v>
      </c>
      <c r="Q1290" s="37"/>
      <c r="R1290" s="38"/>
      <c r="S1290" s="1"/>
      <c r="T1290" s="1"/>
      <c r="U1290" s="1"/>
      <c r="V1290" s="1"/>
      <c r="W1290" s="1"/>
      <c r="X1290" s="1"/>
      <c r="Y1290" s="1"/>
      <c r="Z1290" s="1"/>
    </row>
    <row r="1291" spans="1:26" ht="13.5" customHeight="1" x14ac:dyDescent="0.2">
      <c r="A1291" s="1"/>
      <c r="B1291" s="18" t="s">
        <v>11</v>
      </c>
      <c r="C1291" s="79" t="e">
        <f>(((C1290*D1290)*[2]Stats!$H$364))</f>
        <v>#DIV/0!</v>
      </c>
      <c r="D1291" s="75"/>
      <c r="E1291" s="37"/>
      <c r="F1291" s="38"/>
      <c r="G1291" s="1"/>
      <c r="H1291" s="18" t="s">
        <v>11</v>
      </c>
      <c r="I1291" s="79" t="e">
        <f>(((I1290*J1290)*[2]Stats!$H$364))</f>
        <v>#DIV/0!</v>
      </c>
      <c r="J1291" s="75"/>
      <c r="K1291" s="37"/>
      <c r="L1291" s="38"/>
      <c r="M1291" s="1"/>
      <c r="N1291" s="18" t="s">
        <v>11</v>
      </c>
      <c r="O1291" s="79" t="e">
        <f>(((O1290*P1290)*[2]Stats!$H$364))</f>
        <v>#DIV/0!</v>
      </c>
      <c r="P1291" s="75"/>
      <c r="Q1291" s="37"/>
      <c r="R1291" s="38"/>
      <c r="S1291" s="1"/>
      <c r="T1291" s="1"/>
      <c r="U1291" s="1"/>
      <c r="V1291" s="1"/>
      <c r="W1291" s="1"/>
      <c r="X1291" s="1"/>
      <c r="Y1291" s="1"/>
      <c r="Z1291" s="1"/>
    </row>
    <row r="1292" spans="1:26" ht="13.5" customHeight="1" thickBot="1" x14ac:dyDescent="0.25">
      <c r="A1292" s="1"/>
      <c r="B1292" s="18"/>
      <c r="C1292" s="40"/>
      <c r="D1292" s="40"/>
      <c r="E1292" s="37"/>
      <c r="F1292" s="38"/>
      <c r="G1292" s="1"/>
      <c r="H1292" s="18"/>
      <c r="I1292" s="40"/>
      <c r="J1292" s="40"/>
      <c r="K1292" s="37"/>
      <c r="L1292" s="38"/>
      <c r="M1292" s="1"/>
      <c r="N1292" s="18"/>
      <c r="O1292" s="40"/>
      <c r="P1292" s="40"/>
      <c r="Q1292" s="37"/>
      <c r="R1292" s="38"/>
      <c r="S1292" s="1"/>
      <c r="T1292" s="1"/>
      <c r="U1292" s="1"/>
      <c r="V1292" s="1"/>
      <c r="W1292" s="1"/>
      <c r="X1292" s="1"/>
      <c r="Y1292" s="1"/>
      <c r="Z1292" s="1"/>
    </row>
    <row r="1293" spans="1:26" ht="13.5" customHeight="1" thickBot="1" x14ac:dyDescent="0.25">
      <c r="A1293" s="1"/>
      <c r="B1293" s="18" t="s">
        <v>12</v>
      </c>
      <c r="C1293" s="41" t="e">
        <f>C1287*(C1291/100)-((VLOOKUP(D1283,[2]Stats!$B$2:$K$364,10,FALSE))/2)-(C1294/2)+(D1294/2)</f>
        <v>#DIV/0!</v>
      </c>
      <c r="D1293" s="41" t="e">
        <f>D1287*(C1291/100)+((VLOOKUP(D1283,[2]Stats!$B$2:$K$364,10,FALSE))/2)-(D1294/2)+(C1294/2)</f>
        <v>#DIV/0!</v>
      </c>
      <c r="E1293" s="1"/>
      <c r="F1293" s="17"/>
      <c r="G1293" s="1"/>
      <c r="H1293" s="18" t="s">
        <v>12</v>
      </c>
      <c r="I1293" s="41" t="e">
        <f>I1287*(I1291/100)-((VLOOKUP(J1283,[2]Stats!$B$2:$K$364,10,FALSE))/2)-(I1294/2)+(J1294/2)</f>
        <v>#DIV/0!</v>
      </c>
      <c r="J1293" s="41" t="e">
        <f>J1287*(I1291/100)+((VLOOKUP(J1283,[2]Stats!$B$2:$K$364,10,FALSE))/2)-(J1294/2)+(I1294/2)</f>
        <v>#DIV/0!</v>
      </c>
      <c r="K1293" s="1"/>
      <c r="L1293" s="17"/>
      <c r="M1293" s="1"/>
      <c r="N1293" s="18" t="s">
        <v>12</v>
      </c>
      <c r="O1293" s="41" t="e">
        <f>O1287*(O1291/100)-((VLOOKUP(P1283,[2]Stats!$B$2:$K$364,10,FALSE))/2)-(O1294/2)+(P1294/2)</f>
        <v>#DIV/0!</v>
      </c>
      <c r="P1293" s="41" t="e">
        <f>P1287*(O1291/100)+((VLOOKUP(P1283,[2]Stats!$B$2:$K$364,10,FALSE))/2)-(P1294/2)+(O1294/2)</f>
        <v>#DIV/0!</v>
      </c>
      <c r="Q1293" s="1"/>
      <c r="R1293" s="17"/>
      <c r="S1293" s="1"/>
      <c r="T1293" s="1"/>
      <c r="U1293" s="1"/>
      <c r="V1293" s="1"/>
      <c r="W1293" s="1"/>
      <c r="X1293" s="1"/>
      <c r="Y1293" s="1"/>
      <c r="Z1293" s="1"/>
    </row>
    <row r="1294" spans="1:26" ht="13.5" customHeight="1" x14ac:dyDescent="0.2">
      <c r="A1294" s="1"/>
      <c r="B1294" s="18"/>
      <c r="C1294" s="42">
        <f>VLOOKUP(C1283,[2]Sheet14!$C$2:$D$364,2,FALSE)</f>
        <v>0</v>
      </c>
      <c r="D1294" s="42">
        <f>VLOOKUP(D1283,[2]Sheet14!$C$2:$D$364,2,FALSE)</f>
        <v>0</v>
      </c>
      <c r="E1294" s="1"/>
      <c r="F1294" s="17"/>
      <c r="G1294" s="1"/>
      <c r="H1294" s="18"/>
      <c r="I1294" s="42">
        <f>VLOOKUP(I1283,[2]Sheet14!$C$2:$D$364,2,FALSE)</f>
        <v>0</v>
      </c>
      <c r="J1294" s="42">
        <f>VLOOKUP(J1283,[2]Sheet14!$C$2:$D$364,2,FALSE)</f>
        <v>0</v>
      </c>
      <c r="K1294" s="1"/>
      <c r="L1294" s="17"/>
      <c r="M1294" s="1"/>
      <c r="N1294" s="18"/>
      <c r="O1294" s="42">
        <f>VLOOKUP(O1283,[2]Sheet14!$C$2:$D$364,2,FALSE)</f>
        <v>0</v>
      </c>
      <c r="P1294" s="42">
        <f>VLOOKUP(P1283,[2]Sheet14!$C$2:$D$364,2,FALSE)</f>
        <v>0</v>
      </c>
      <c r="Q1294" s="1"/>
      <c r="R1294" s="17"/>
      <c r="S1294" s="1"/>
      <c r="T1294" s="1"/>
      <c r="U1294" s="1"/>
      <c r="V1294" s="1"/>
      <c r="W1294" s="1"/>
      <c r="X1294" s="1"/>
      <c r="Y1294" s="1"/>
      <c r="Z1294" s="1"/>
    </row>
    <row r="1295" spans="1:26" ht="13.5" customHeight="1" x14ac:dyDescent="0.2">
      <c r="A1295" s="1"/>
      <c r="B1295" s="18"/>
      <c r="C1295" s="32"/>
      <c r="D1295" s="32"/>
      <c r="E1295" s="1"/>
      <c r="F1295" s="17"/>
      <c r="G1295" s="1"/>
      <c r="H1295" s="18"/>
      <c r="I1295" s="32"/>
      <c r="J1295" s="32"/>
      <c r="K1295" s="1"/>
      <c r="L1295" s="17"/>
      <c r="M1295" s="1"/>
      <c r="N1295" s="18"/>
      <c r="O1295" s="32"/>
      <c r="P1295" s="32"/>
      <c r="Q1295" s="1"/>
      <c r="R1295" s="17"/>
      <c r="S1295" s="1"/>
      <c r="T1295" s="1"/>
      <c r="U1295" s="1"/>
      <c r="V1295" s="1"/>
      <c r="W1295" s="1"/>
      <c r="X1295" s="1"/>
      <c r="Y1295" s="1"/>
      <c r="Z1295" s="1"/>
    </row>
    <row r="1296" spans="1:26" ht="13.5" customHeight="1" x14ac:dyDescent="0.2">
      <c r="A1296" s="1"/>
      <c r="B1296" s="43" t="s">
        <v>13</v>
      </c>
      <c r="C1296" s="1"/>
      <c r="D1296" s="3" t="s">
        <v>14</v>
      </c>
      <c r="E1296" s="3"/>
      <c r="F1296" s="11" t="s">
        <v>14</v>
      </c>
      <c r="G1296" s="1"/>
      <c r="H1296" s="43" t="s">
        <v>13</v>
      </c>
      <c r="I1296" s="1"/>
      <c r="J1296" s="3" t="s">
        <v>14</v>
      </c>
      <c r="K1296" s="3"/>
      <c r="L1296" s="11" t="s">
        <v>14</v>
      </c>
      <c r="M1296" s="1"/>
      <c r="N1296" s="43" t="s">
        <v>13</v>
      </c>
      <c r="O1296" s="1"/>
      <c r="P1296" s="3" t="s">
        <v>14</v>
      </c>
      <c r="Q1296" s="3"/>
      <c r="R1296" s="11" t="s">
        <v>14</v>
      </c>
      <c r="S1296" s="1"/>
      <c r="T1296" s="1"/>
      <c r="U1296" s="1"/>
      <c r="V1296" s="1"/>
      <c r="W1296" s="1"/>
      <c r="X1296" s="1"/>
      <c r="Y1296" s="1"/>
      <c r="Z1296" s="1"/>
    </row>
    <row r="1297" spans="1:26" ht="13.5" customHeight="1" x14ac:dyDescent="0.2">
      <c r="A1297" s="1"/>
      <c r="B1297" s="44"/>
      <c r="C1297" s="31" t="str">
        <f>C1283</f>
        <v>North Carolina A&amp;T</v>
      </c>
      <c r="D1297" s="64" t="s">
        <v>40</v>
      </c>
      <c r="E1297" s="31" t="str">
        <f>D1283</f>
        <v>Maryland Eastern Shore</v>
      </c>
      <c r="F1297" s="11">
        <v>-8</v>
      </c>
      <c r="G1297" s="1"/>
      <c r="H1297" s="44"/>
      <c r="I1297" s="31" t="str">
        <f>I1283</f>
        <v>North Carolina A&amp;T</v>
      </c>
      <c r="J1297" s="64" t="s">
        <v>40</v>
      </c>
      <c r="K1297" s="31" t="str">
        <f>J1283</f>
        <v>Maryland Eastern Shore</v>
      </c>
      <c r="L1297" s="11">
        <v>-8</v>
      </c>
      <c r="M1297" s="1"/>
      <c r="N1297" s="44"/>
      <c r="O1297" s="31" t="str">
        <f>O1283</f>
        <v>North Carolina A&amp;T</v>
      </c>
      <c r="P1297" s="64" t="s">
        <v>40</v>
      </c>
      <c r="Q1297" s="31" t="str">
        <f>P1283</f>
        <v>Maryland Eastern Shore</v>
      </c>
      <c r="R1297" s="11">
        <v>-8</v>
      </c>
      <c r="S1297" s="1"/>
      <c r="T1297" s="1"/>
      <c r="U1297" s="1"/>
      <c r="V1297" s="1"/>
      <c r="W1297" s="1"/>
      <c r="X1297" s="1"/>
      <c r="Y1297" s="1"/>
      <c r="Z1297" s="1"/>
    </row>
    <row r="1298" spans="1:26" ht="13.5" customHeight="1" x14ac:dyDescent="0.2">
      <c r="A1298" s="1"/>
      <c r="B1298" s="45" t="s">
        <v>15</v>
      </c>
      <c r="C1298" s="46" t="e">
        <f>IF(D1297&gt;0,C1293+D1297,C1293)</f>
        <v>#DIV/0!</v>
      </c>
      <c r="D1298" s="1"/>
      <c r="E1298" s="46" t="e">
        <f>IF(F1297&gt;0,D1293+F1297,D1293)</f>
        <v>#DIV/0!</v>
      </c>
      <c r="F1298" s="17"/>
      <c r="G1298" s="1"/>
      <c r="H1298" s="45" t="s">
        <v>15</v>
      </c>
      <c r="I1298" s="46" t="e">
        <f>IF(J1297&gt;0,I1293+J1297,I1293)</f>
        <v>#DIV/0!</v>
      </c>
      <c r="J1298" s="1"/>
      <c r="K1298" s="46" t="e">
        <f>IF(L1297&gt;0,J1293+L1297,J1293)</f>
        <v>#DIV/0!</v>
      </c>
      <c r="L1298" s="17"/>
      <c r="M1298" s="1"/>
      <c r="N1298" s="45" t="s">
        <v>15</v>
      </c>
      <c r="O1298" s="46" t="e">
        <f>IF(P1297&gt;0,O1293+P1297,O1293)</f>
        <v>#DIV/0!</v>
      </c>
      <c r="P1298" s="1"/>
      <c r="Q1298" s="46" t="e">
        <f>IF(R1297&gt;0,P1293+R1297,P1293)</f>
        <v>#DIV/0!</v>
      </c>
      <c r="R1298" s="17"/>
      <c r="S1298" s="1"/>
      <c r="T1298" s="1"/>
      <c r="U1298" s="1"/>
      <c r="V1298" s="1"/>
      <c r="W1298" s="1"/>
      <c r="X1298" s="1"/>
      <c r="Y1298" s="1"/>
      <c r="Z1298" s="1"/>
    </row>
    <row r="1299" spans="1:26" ht="13.5" customHeight="1" x14ac:dyDescent="0.2">
      <c r="A1299" s="1"/>
      <c r="B1299" s="44"/>
      <c r="C1299" s="37"/>
      <c r="D1299" s="3" t="s">
        <v>16</v>
      </c>
      <c r="E1299" s="37"/>
      <c r="F1299" s="11" t="s">
        <v>16</v>
      </c>
      <c r="G1299" s="1"/>
      <c r="H1299" s="44"/>
      <c r="I1299" s="37"/>
      <c r="J1299" s="3" t="s">
        <v>16</v>
      </c>
      <c r="K1299" s="37"/>
      <c r="L1299" s="11" t="s">
        <v>16</v>
      </c>
      <c r="M1299" s="1"/>
      <c r="N1299" s="44"/>
      <c r="O1299" s="37"/>
      <c r="P1299" s="3" t="s">
        <v>16</v>
      </c>
      <c r="Q1299" s="37"/>
      <c r="R1299" s="11" t="s">
        <v>16</v>
      </c>
      <c r="S1299" s="1"/>
      <c r="T1299" s="1"/>
      <c r="U1299" s="1"/>
      <c r="V1299" s="1"/>
      <c r="W1299" s="1"/>
      <c r="X1299" s="1"/>
      <c r="Y1299" s="1"/>
      <c r="Z1299" s="1"/>
    </row>
    <row r="1300" spans="1:26" ht="13.5" customHeight="1" x14ac:dyDescent="0.2">
      <c r="A1300" s="1"/>
      <c r="B1300" s="18" t="s">
        <v>17</v>
      </c>
      <c r="C1300" s="37" t="e">
        <f>((C1298^7.45)/((C1298^7.45)+(E1298^7.45)))</f>
        <v>#DIV/0!</v>
      </c>
      <c r="D1300" s="32" t="e">
        <f>-(C1293-D1293)</f>
        <v>#DIV/0!</v>
      </c>
      <c r="E1300" s="37" t="e">
        <f>((E1298^7.45)/((E1298^7.45)+(C1298^7.45)))</f>
        <v>#DIV/0!</v>
      </c>
      <c r="F1300" s="47" t="e">
        <f>-(D1293-C1293)</f>
        <v>#DIV/0!</v>
      </c>
      <c r="G1300" s="1"/>
      <c r="H1300" s="18" t="s">
        <v>17</v>
      </c>
      <c r="I1300" s="37" t="e">
        <f>((I1298^7.45)/((I1298^7.45)+(K1298^7.45)))</f>
        <v>#DIV/0!</v>
      </c>
      <c r="J1300" s="32" t="e">
        <f>-(I1293-J1293)</f>
        <v>#DIV/0!</v>
      </c>
      <c r="K1300" s="37" t="e">
        <f>((K1298^7.45)/((K1298^7.45)+(I1298^7.45)))</f>
        <v>#DIV/0!</v>
      </c>
      <c r="L1300" s="47" t="e">
        <f>-(J1293-I1293)</f>
        <v>#DIV/0!</v>
      </c>
      <c r="M1300" s="1"/>
      <c r="N1300" s="18" t="s">
        <v>17</v>
      </c>
      <c r="O1300" s="37" t="e">
        <f>((O1298^7.45)/((O1298^7.45)+(Q1298^7.45)))</f>
        <v>#DIV/0!</v>
      </c>
      <c r="P1300" s="32" t="e">
        <f>-(O1293-P1293)</f>
        <v>#DIV/0!</v>
      </c>
      <c r="Q1300" s="37" t="e">
        <f>((Q1298^7.45)/((Q1298^7.45)+(O1298^7.45)))</f>
        <v>#DIV/0!</v>
      </c>
      <c r="R1300" s="47" t="e">
        <f>-(P1293-O1293)</f>
        <v>#DIV/0!</v>
      </c>
      <c r="S1300" s="1"/>
      <c r="T1300" s="1"/>
      <c r="U1300" s="1"/>
      <c r="V1300" s="1"/>
      <c r="W1300" s="1"/>
      <c r="X1300" s="1"/>
      <c r="Y1300" s="1"/>
      <c r="Z1300" s="1"/>
    </row>
    <row r="1301" spans="1:26" ht="13.5" customHeight="1" x14ac:dyDescent="0.2">
      <c r="A1301" s="1"/>
      <c r="B1301" s="18"/>
      <c r="C1301" s="37"/>
      <c r="D1301" s="1"/>
      <c r="E1301" s="37"/>
      <c r="F1301" s="17"/>
      <c r="G1301" s="1"/>
      <c r="H1301" s="18"/>
      <c r="I1301" s="37"/>
      <c r="J1301" s="1"/>
      <c r="K1301" s="37"/>
      <c r="L1301" s="17"/>
      <c r="M1301" s="1"/>
      <c r="N1301" s="18"/>
      <c r="O1301" s="37"/>
      <c r="P1301" s="1"/>
      <c r="Q1301" s="37"/>
      <c r="R1301" s="17"/>
      <c r="S1301" s="1"/>
      <c r="T1301" s="1"/>
      <c r="U1301" s="1"/>
      <c r="V1301" s="1"/>
      <c r="W1301" s="1"/>
      <c r="X1301" s="1"/>
      <c r="Y1301" s="1"/>
      <c r="Z1301" s="1"/>
    </row>
    <row r="1302" spans="1:26" ht="13.5" customHeight="1" x14ac:dyDescent="0.2">
      <c r="A1302" s="1"/>
      <c r="B1302" s="18" t="s">
        <v>18</v>
      </c>
      <c r="C1302" s="37">
        <f>110/(110+100)</f>
        <v>0.52380952380952384</v>
      </c>
      <c r="D1302" s="1"/>
      <c r="E1302" s="37">
        <f>110/(110+100)</f>
        <v>0.52380952380952384</v>
      </c>
      <c r="F1302" s="17"/>
      <c r="G1302" s="1"/>
      <c r="H1302" s="18" t="s">
        <v>18</v>
      </c>
      <c r="I1302" s="37">
        <f>110/(110+100)</f>
        <v>0.52380952380952384</v>
      </c>
      <c r="J1302" s="1"/>
      <c r="K1302" s="37">
        <f>110/(110+100)</f>
        <v>0.52380952380952384</v>
      </c>
      <c r="L1302" s="17"/>
      <c r="M1302" s="1"/>
      <c r="N1302" s="18" t="s">
        <v>18</v>
      </c>
      <c r="O1302" s="37">
        <f>110/(110+100)</f>
        <v>0.52380952380952384</v>
      </c>
      <c r="P1302" s="1"/>
      <c r="Q1302" s="37">
        <f>110/(110+100)</f>
        <v>0.52380952380952384</v>
      </c>
      <c r="R1302" s="17"/>
      <c r="S1302" s="1"/>
      <c r="T1302" s="1"/>
      <c r="U1302" s="1"/>
      <c r="V1302" s="1"/>
      <c r="W1302" s="1"/>
      <c r="X1302" s="1"/>
      <c r="Y1302" s="1"/>
      <c r="Z1302" s="1"/>
    </row>
    <row r="1303" spans="1:26" ht="13.5" customHeight="1" x14ac:dyDescent="0.2">
      <c r="A1303" s="1"/>
      <c r="B1303" s="18"/>
      <c r="C1303" s="37"/>
      <c r="D1303" s="1"/>
      <c r="E1303" s="37"/>
      <c r="F1303" s="17"/>
      <c r="G1303" s="34"/>
      <c r="H1303" s="18"/>
      <c r="I1303" s="37"/>
      <c r="J1303" s="1"/>
      <c r="K1303" s="37"/>
      <c r="L1303" s="17"/>
      <c r="M1303" s="1"/>
      <c r="N1303" s="18"/>
      <c r="O1303" s="37"/>
      <c r="P1303" s="1"/>
      <c r="Q1303" s="37"/>
      <c r="R1303" s="17"/>
      <c r="S1303" s="1"/>
      <c r="T1303" s="1"/>
      <c r="U1303" s="1"/>
      <c r="V1303" s="1"/>
      <c r="W1303" s="1"/>
      <c r="X1303" s="1"/>
      <c r="Y1303" s="1"/>
      <c r="Z1303" s="1"/>
    </row>
    <row r="1304" spans="1:26" ht="13.5" customHeight="1" x14ac:dyDescent="0.2">
      <c r="A1304" s="1"/>
      <c r="B1304" s="45" t="s">
        <v>19</v>
      </c>
      <c r="C1304" s="48" t="e">
        <f>C1300-C1302</f>
        <v>#DIV/0!</v>
      </c>
      <c r="D1304" s="1"/>
      <c r="E1304" s="48" t="e">
        <f>E1300-E1302</f>
        <v>#DIV/0!</v>
      </c>
      <c r="F1304" s="17"/>
      <c r="G1304" s="34"/>
      <c r="H1304" s="45" t="s">
        <v>19</v>
      </c>
      <c r="I1304" s="48" t="e">
        <f>I1300-I1302</f>
        <v>#DIV/0!</v>
      </c>
      <c r="J1304" s="1"/>
      <c r="K1304" s="48" t="e">
        <f>K1300-K1302</f>
        <v>#DIV/0!</v>
      </c>
      <c r="L1304" s="17"/>
      <c r="M1304" s="1"/>
      <c r="N1304" s="45" t="s">
        <v>19</v>
      </c>
      <c r="O1304" s="48" t="e">
        <f>O1300-O1302</f>
        <v>#DIV/0!</v>
      </c>
      <c r="P1304" s="1"/>
      <c r="Q1304" s="48" t="e">
        <f>Q1300-Q1302</f>
        <v>#DIV/0!</v>
      </c>
      <c r="R1304" s="17"/>
      <c r="S1304" s="1"/>
      <c r="T1304" s="1"/>
      <c r="U1304" s="1"/>
      <c r="V1304" s="1"/>
      <c r="W1304" s="1"/>
      <c r="X1304" s="1"/>
      <c r="Y1304" s="1"/>
      <c r="Z1304" s="1"/>
    </row>
    <row r="1305" spans="1:26" ht="13.5" customHeight="1" x14ac:dyDescent="0.2">
      <c r="A1305" s="1"/>
      <c r="B1305" s="44"/>
      <c r="C1305" s="37"/>
      <c r="D1305" s="1"/>
      <c r="E1305" s="37"/>
      <c r="F1305" s="17"/>
      <c r="G1305" s="1"/>
      <c r="H1305" s="44"/>
      <c r="I1305" s="37"/>
      <c r="J1305" s="1"/>
      <c r="K1305" s="37"/>
      <c r="L1305" s="17"/>
      <c r="M1305" s="1"/>
      <c r="N1305" s="44"/>
      <c r="O1305" s="37"/>
      <c r="P1305" s="1"/>
      <c r="Q1305" s="37"/>
      <c r="R1305" s="17"/>
      <c r="S1305" s="1"/>
      <c r="T1305" s="1"/>
      <c r="U1305" s="1"/>
      <c r="V1305" s="1"/>
      <c r="W1305" s="1"/>
      <c r="X1305" s="1"/>
      <c r="Y1305" s="1"/>
      <c r="Z1305" s="1"/>
    </row>
    <row r="1306" spans="1:26" ht="13.5" customHeight="1" x14ac:dyDescent="0.2">
      <c r="A1306" s="1"/>
      <c r="B1306" s="45" t="s">
        <v>20</v>
      </c>
      <c r="C1306" s="49">
        <f>VLOOKUP(C1283,'[2]Kelly Sunday'!$C$2:$L$106,9,FALSE)</f>
        <v>-3.11077897412226</v>
      </c>
      <c r="D1306" s="1"/>
      <c r="E1306" s="49">
        <f>VLOOKUP(D1283,'[2]Kelly Sunday'!$E$2:$L$106,8,FALSE)</f>
        <v>-39.214139831542859</v>
      </c>
      <c r="F1306" s="17"/>
      <c r="G1306" s="1"/>
      <c r="H1306" s="45" t="s">
        <v>20</v>
      </c>
      <c r="I1306" s="49">
        <f>VLOOKUP(I1283,'[2]Kelly Sunday'!$C$2:$L$106,9,FALSE)</f>
        <v>-3.11077897412226</v>
      </c>
      <c r="J1306" s="1"/>
      <c r="K1306" s="49">
        <f>VLOOKUP(J1283,'[2]Kelly Sunday'!$E$2:$L$106,8,FALSE)</f>
        <v>-39.214139831542859</v>
      </c>
      <c r="L1306" s="17"/>
      <c r="M1306" s="1"/>
      <c r="N1306" s="45" t="s">
        <v>20</v>
      </c>
      <c r="O1306" s="49">
        <f>VLOOKUP(O1283,'[2]Kelly Sunday'!$C$2:$L$106,9,FALSE)</f>
        <v>-3.11077897412226</v>
      </c>
      <c r="P1306" s="1"/>
      <c r="Q1306" s="49">
        <f>VLOOKUP(P1283,'[2]Kelly Sunday'!$E$2:$L$106,8,FALSE)</f>
        <v>-39.214139831542859</v>
      </c>
      <c r="R1306" s="17"/>
      <c r="S1306" s="1"/>
      <c r="T1306" s="1"/>
      <c r="U1306" s="1"/>
      <c r="V1306" s="1"/>
      <c r="W1306" s="1"/>
      <c r="X1306" s="1"/>
      <c r="Y1306" s="1"/>
      <c r="Z1306" s="1"/>
    </row>
    <row r="1307" spans="1:26" ht="13.5" customHeight="1" x14ac:dyDescent="0.2">
      <c r="A1307" s="1"/>
      <c r="B1307" s="44"/>
      <c r="C1307" s="37"/>
      <c r="D1307" s="1"/>
      <c r="E1307" s="37"/>
      <c r="F1307" s="17"/>
      <c r="G1307" s="1"/>
      <c r="H1307" s="44"/>
      <c r="I1307" s="37"/>
      <c r="J1307" s="1"/>
      <c r="K1307" s="37"/>
      <c r="L1307" s="17"/>
      <c r="M1307" s="1"/>
      <c r="N1307" s="44"/>
      <c r="O1307" s="37"/>
      <c r="P1307" s="1"/>
      <c r="Q1307" s="37"/>
      <c r="R1307" s="17"/>
      <c r="S1307" s="1"/>
      <c r="T1307" s="1"/>
      <c r="U1307" s="1"/>
      <c r="V1307" s="1"/>
      <c r="W1307" s="1"/>
      <c r="X1307" s="1"/>
      <c r="Y1307" s="1"/>
      <c r="Z1307" s="1"/>
    </row>
    <row r="1308" spans="1:26" ht="13.5" customHeight="1" x14ac:dyDescent="0.2">
      <c r="A1308" s="1"/>
      <c r="B1308" s="50" t="s">
        <v>21</v>
      </c>
      <c r="C1308" s="37"/>
      <c r="D1308" s="3" t="s">
        <v>14</v>
      </c>
      <c r="E1308" s="37"/>
      <c r="F1308" s="17"/>
      <c r="G1308" s="1"/>
      <c r="H1308" s="50" t="s">
        <v>21</v>
      </c>
      <c r="I1308" s="37"/>
      <c r="J1308" s="3" t="s">
        <v>14</v>
      </c>
      <c r="K1308" s="37"/>
      <c r="L1308" s="17"/>
      <c r="M1308" s="1"/>
      <c r="N1308" s="50" t="s">
        <v>21</v>
      </c>
      <c r="O1308" s="37"/>
      <c r="P1308" s="3" t="s">
        <v>14</v>
      </c>
      <c r="Q1308" s="37"/>
      <c r="R1308" s="17"/>
      <c r="S1308" s="1"/>
      <c r="T1308" s="1"/>
      <c r="U1308" s="1"/>
      <c r="V1308" s="1"/>
      <c r="W1308" s="1"/>
      <c r="X1308" s="1"/>
      <c r="Y1308" s="1"/>
      <c r="Z1308" s="1"/>
    </row>
    <row r="1309" spans="1:26" ht="13.5" customHeight="1" x14ac:dyDescent="0.2">
      <c r="A1309" s="1"/>
      <c r="B1309" s="44"/>
      <c r="C1309" s="31" t="str">
        <f>C1283</f>
        <v>North Carolina A&amp;T</v>
      </c>
      <c r="D1309" s="3">
        <v>145</v>
      </c>
      <c r="E1309" s="31" t="str">
        <f>D1283</f>
        <v>Maryland Eastern Shore</v>
      </c>
      <c r="F1309" s="17" t="s">
        <v>22</v>
      </c>
      <c r="G1309" s="1"/>
      <c r="H1309" s="44"/>
      <c r="I1309" s="31" t="str">
        <f>I1283</f>
        <v>North Carolina A&amp;T</v>
      </c>
      <c r="J1309" s="3">
        <v>145</v>
      </c>
      <c r="K1309" s="31" t="str">
        <f>J1283</f>
        <v>Maryland Eastern Shore</v>
      </c>
      <c r="L1309" s="17" t="s">
        <v>22</v>
      </c>
      <c r="M1309" s="1"/>
      <c r="N1309" s="44"/>
      <c r="O1309" s="31" t="str">
        <f>O1283</f>
        <v>North Carolina A&amp;T</v>
      </c>
      <c r="P1309" s="3">
        <v>145</v>
      </c>
      <c r="Q1309" s="31" t="str">
        <f>P1283</f>
        <v>Maryland Eastern Shore</v>
      </c>
      <c r="R1309" s="17" t="s">
        <v>22</v>
      </c>
      <c r="S1309" s="1"/>
      <c r="T1309" s="1"/>
      <c r="U1309" s="1"/>
      <c r="V1309" s="1"/>
      <c r="W1309" s="1"/>
      <c r="X1309" s="1"/>
      <c r="Y1309" s="1"/>
      <c r="Z1309" s="1"/>
    </row>
    <row r="1310" spans="1:26" ht="13.5" customHeight="1" x14ac:dyDescent="0.2">
      <c r="A1310" s="1"/>
      <c r="B1310" s="45" t="s">
        <v>23</v>
      </c>
      <c r="C1310" s="46" t="e">
        <f>C1293</f>
        <v>#DIV/0!</v>
      </c>
      <c r="D1310" s="1"/>
      <c r="E1310" s="46" t="e">
        <f>D1293</f>
        <v>#DIV/0!</v>
      </c>
      <c r="F1310" s="33" t="e">
        <f>E1310+C1310</f>
        <v>#DIV/0!</v>
      </c>
      <c r="G1310" s="1"/>
      <c r="H1310" s="45" t="s">
        <v>23</v>
      </c>
      <c r="I1310" s="46" t="e">
        <f>I1293</f>
        <v>#DIV/0!</v>
      </c>
      <c r="J1310" s="1"/>
      <c r="K1310" s="46" t="e">
        <f>J1293</f>
        <v>#DIV/0!</v>
      </c>
      <c r="L1310" s="33" t="e">
        <f>K1310+I1310</f>
        <v>#DIV/0!</v>
      </c>
      <c r="M1310" s="1"/>
      <c r="N1310" s="45" t="s">
        <v>23</v>
      </c>
      <c r="O1310" s="46" t="e">
        <f>O1293</f>
        <v>#DIV/0!</v>
      </c>
      <c r="P1310" s="1"/>
      <c r="Q1310" s="46" t="e">
        <f>P1293</f>
        <v>#DIV/0!</v>
      </c>
      <c r="R1310" s="33" t="e">
        <f>Q1310+O1310</f>
        <v>#DIV/0!</v>
      </c>
      <c r="S1310" s="1"/>
      <c r="T1310" s="1"/>
      <c r="U1310" s="1"/>
      <c r="V1310" s="1"/>
      <c r="W1310" s="1"/>
      <c r="X1310" s="1"/>
      <c r="Y1310" s="1"/>
      <c r="Z1310" s="1"/>
    </row>
    <row r="1311" spans="1:26" ht="13.5" customHeight="1" x14ac:dyDescent="0.2">
      <c r="A1311" s="1"/>
      <c r="B1311" s="44"/>
      <c r="C1311" s="46"/>
      <c r="D1311" s="1"/>
      <c r="E1311" s="46"/>
      <c r="F1311" s="33"/>
      <c r="G1311" s="1"/>
      <c r="H1311" s="44"/>
      <c r="I1311" s="46"/>
      <c r="J1311" s="1"/>
      <c r="K1311" s="46"/>
      <c r="L1311" s="33"/>
      <c r="M1311" s="1"/>
      <c r="N1311" s="44"/>
      <c r="O1311" s="46"/>
      <c r="P1311" s="1"/>
      <c r="Q1311" s="46"/>
      <c r="R1311" s="33"/>
      <c r="S1311" s="1"/>
      <c r="T1311" s="1"/>
      <c r="U1311" s="1"/>
      <c r="V1311" s="1"/>
      <c r="W1311" s="1"/>
      <c r="X1311" s="1"/>
      <c r="Y1311" s="1"/>
      <c r="Z1311" s="1"/>
    </row>
    <row r="1312" spans="1:26" ht="13.5" customHeight="1" x14ac:dyDescent="0.2">
      <c r="A1312" s="1"/>
      <c r="B1312" s="44"/>
      <c r="C1312" s="51" t="s">
        <v>24</v>
      </c>
      <c r="D1312" s="3"/>
      <c r="E1312" s="51" t="s">
        <v>25</v>
      </c>
      <c r="F1312" s="33"/>
      <c r="G1312" s="1"/>
      <c r="H1312" s="44"/>
      <c r="I1312" s="51" t="s">
        <v>24</v>
      </c>
      <c r="J1312" s="3"/>
      <c r="K1312" s="51" t="s">
        <v>25</v>
      </c>
      <c r="L1312" s="33"/>
      <c r="M1312" s="1"/>
      <c r="N1312" s="44"/>
      <c r="O1312" s="51" t="s">
        <v>24</v>
      </c>
      <c r="P1312" s="3"/>
      <c r="Q1312" s="51" t="s">
        <v>25</v>
      </c>
      <c r="R1312" s="33"/>
      <c r="S1312" s="1"/>
      <c r="T1312" s="1"/>
      <c r="U1312" s="1"/>
      <c r="V1312" s="1"/>
      <c r="W1312" s="1"/>
      <c r="X1312" s="1"/>
      <c r="Y1312" s="1"/>
      <c r="Z1312" s="1"/>
    </row>
    <row r="1313" spans="1:26" ht="13.5" customHeight="1" x14ac:dyDescent="0.2">
      <c r="A1313" s="1"/>
      <c r="B1313" s="45" t="s">
        <v>26</v>
      </c>
      <c r="C1313" s="37" t="e">
        <f>(F1310^7.45)/((F1310^7.45)+(D1309^7.45))</f>
        <v>#DIV/0!</v>
      </c>
      <c r="D1313" s="1"/>
      <c r="E1313" s="52" t="e">
        <f>(D1309^7.45)/((D1309^7.45)+(F1310^7.45))</f>
        <v>#DIV/0!</v>
      </c>
      <c r="F1313" s="17"/>
      <c r="G1313" s="1"/>
      <c r="H1313" s="45" t="s">
        <v>26</v>
      </c>
      <c r="I1313" s="37" t="e">
        <f>(L1310^7.45)/((L1310^7.45)+(J1309^7.45))</f>
        <v>#DIV/0!</v>
      </c>
      <c r="J1313" s="1"/>
      <c r="K1313" s="52" t="e">
        <f>(J1309^7.45)/((J1309^7.45)+(L1310^7.45))</f>
        <v>#DIV/0!</v>
      </c>
      <c r="L1313" s="17"/>
      <c r="M1313" s="1"/>
      <c r="N1313" s="45" t="s">
        <v>26</v>
      </c>
      <c r="O1313" s="37" t="e">
        <f>(R1310^7.45)/((R1310^7.45)+(P1309^7.45))</f>
        <v>#DIV/0!</v>
      </c>
      <c r="P1313" s="1"/>
      <c r="Q1313" s="52" t="e">
        <f>(P1309^7.45)/((P1309^7.45)+(R1310^7.45))</f>
        <v>#DIV/0!</v>
      </c>
      <c r="R1313" s="17"/>
      <c r="S1313" s="1"/>
      <c r="T1313" s="1"/>
      <c r="U1313" s="1"/>
      <c r="V1313" s="1"/>
      <c r="W1313" s="1"/>
      <c r="X1313" s="1"/>
      <c r="Y1313" s="1"/>
      <c r="Z1313" s="1"/>
    </row>
    <row r="1314" spans="1:26" ht="13.5" customHeight="1" x14ac:dyDescent="0.2">
      <c r="A1314" s="1"/>
      <c r="B1314" s="44"/>
      <c r="C1314" s="37"/>
      <c r="D1314" s="37"/>
      <c r="E1314" s="37"/>
      <c r="F1314" s="17"/>
      <c r="G1314" s="1"/>
      <c r="H1314" s="44"/>
      <c r="I1314" s="37"/>
      <c r="J1314" s="37"/>
      <c r="K1314" s="37"/>
      <c r="L1314" s="17"/>
      <c r="M1314" s="1"/>
      <c r="N1314" s="44"/>
      <c r="O1314" s="37"/>
      <c r="P1314" s="37"/>
      <c r="Q1314" s="37"/>
      <c r="R1314" s="17"/>
      <c r="S1314" s="1"/>
      <c r="T1314" s="1"/>
      <c r="U1314" s="1"/>
      <c r="V1314" s="1"/>
      <c r="W1314" s="1"/>
      <c r="X1314" s="1"/>
      <c r="Y1314" s="1"/>
      <c r="Z1314" s="1"/>
    </row>
    <row r="1315" spans="1:26" ht="13.5" customHeight="1" x14ac:dyDescent="0.2">
      <c r="A1315" s="1"/>
      <c r="B1315" s="18" t="s">
        <v>18</v>
      </c>
      <c r="C1315" s="37">
        <f>110/(110+100)</f>
        <v>0.52380952380952384</v>
      </c>
      <c r="D1315" s="37"/>
      <c r="E1315" s="37">
        <f>110/(110+100)</f>
        <v>0.52380952380952384</v>
      </c>
      <c r="F1315" s="17"/>
      <c r="G1315" s="1"/>
      <c r="H1315" s="18" t="s">
        <v>18</v>
      </c>
      <c r="I1315" s="37">
        <f>110/(110+100)</f>
        <v>0.52380952380952384</v>
      </c>
      <c r="J1315" s="37"/>
      <c r="K1315" s="37">
        <f>110/(110+100)</f>
        <v>0.52380952380952384</v>
      </c>
      <c r="L1315" s="17"/>
      <c r="M1315" s="1"/>
      <c r="N1315" s="18" t="s">
        <v>18</v>
      </c>
      <c r="O1315" s="37">
        <f>110/(110+100)</f>
        <v>0.52380952380952384</v>
      </c>
      <c r="P1315" s="37"/>
      <c r="Q1315" s="37">
        <f>110/(110+100)</f>
        <v>0.52380952380952384</v>
      </c>
      <c r="R1315" s="17"/>
      <c r="S1315" s="1"/>
      <c r="T1315" s="1"/>
      <c r="U1315" s="1"/>
      <c r="V1315" s="1"/>
      <c r="W1315" s="1"/>
      <c r="X1315" s="1"/>
      <c r="Y1315" s="1"/>
      <c r="Z1315" s="1"/>
    </row>
    <row r="1316" spans="1:26" ht="13.5" customHeight="1" x14ac:dyDescent="0.2">
      <c r="A1316" s="1"/>
      <c r="B1316" s="44"/>
      <c r="C1316" s="37"/>
      <c r="D1316" s="37"/>
      <c r="E1316" s="37"/>
      <c r="F1316" s="17"/>
      <c r="G1316" s="1"/>
      <c r="H1316" s="44"/>
      <c r="I1316" s="37"/>
      <c r="J1316" s="37"/>
      <c r="K1316" s="37"/>
      <c r="L1316" s="17"/>
      <c r="M1316" s="1"/>
      <c r="N1316" s="44"/>
      <c r="O1316" s="37"/>
      <c r="P1316" s="37"/>
      <c r="Q1316" s="37"/>
      <c r="R1316" s="17"/>
      <c r="S1316" s="1"/>
      <c r="T1316" s="1"/>
      <c r="U1316" s="1"/>
      <c r="V1316" s="1"/>
      <c r="W1316" s="1"/>
      <c r="X1316" s="1"/>
      <c r="Y1316" s="1"/>
      <c r="Z1316" s="1"/>
    </row>
    <row r="1317" spans="1:26" ht="13.5" customHeight="1" x14ac:dyDescent="0.2">
      <c r="A1317" s="1"/>
      <c r="B1317" s="45" t="s">
        <v>19</v>
      </c>
      <c r="C1317" s="48" t="e">
        <f>C1313-C1315</f>
        <v>#DIV/0!</v>
      </c>
      <c r="D1317" s="1"/>
      <c r="E1317" s="48" t="e">
        <f>E1313-E1315</f>
        <v>#DIV/0!</v>
      </c>
      <c r="F1317" s="17"/>
      <c r="G1317" s="1"/>
      <c r="H1317" s="45" t="s">
        <v>19</v>
      </c>
      <c r="I1317" s="48" t="e">
        <f>I1313-I1315</f>
        <v>#DIV/0!</v>
      </c>
      <c r="J1317" s="1"/>
      <c r="K1317" s="48" t="e">
        <f>K1313-K1315</f>
        <v>#DIV/0!</v>
      </c>
      <c r="L1317" s="17"/>
      <c r="M1317" s="1"/>
      <c r="N1317" s="45" t="s">
        <v>19</v>
      </c>
      <c r="O1317" s="48" t="e">
        <f>O1313-O1315</f>
        <v>#DIV/0!</v>
      </c>
      <c r="P1317" s="1"/>
      <c r="Q1317" s="48" t="e">
        <f>Q1313-Q1315</f>
        <v>#DIV/0!</v>
      </c>
      <c r="R1317" s="17"/>
      <c r="S1317" s="1"/>
      <c r="T1317" s="1"/>
      <c r="U1317" s="1"/>
      <c r="V1317" s="1"/>
      <c r="W1317" s="1"/>
      <c r="X1317" s="1"/>
      <c r="Y1317" s="1"/>
      <c r="Z1317" s="1"/>
    </row>
    <row r="1318" spans="1:26" ht="13.5" customHeight="1" x14ac:dyDescent="0.2">
      <c r="A1318" s="1"/>
      <c r="B1318" s="44"/>
      <c r="C1318" s="37"/>
      <c r="D1318" s="1"/>
      <c r="E1318" s="37"/>
      <c r="F1318" s="17"/>
      <c r="G1318" s="1"/>
      <c r="H1318" s="44"/>
      <c r="I1318" s="37"/>
      <c r="J1318" s="1"/>
      <c r="K1318" s="37"/>
      <c r="L1318" s="17"/>
      <c r="M1318" s="1"/>
      <c r="N1318" s="44"/>
      <c r="O1318" s="37"/>
      <c r="P1318" s="1"/>
      <c r="Q1318" s="37"/>
      <c r="R1318" s="17"/>
      <c r="S1318" s="1"/>
      <c r="T1318" s="1"/>
      <c r="U1318" s="1"/>
      <c r="V1318" s="1"/>
      <c r="W1318" s="1"/>
      <c r="X1318" s="1"/>
      <c r="Y1318" s="1"/>
      <c r="Z1318" s="1"/>
    </row>
    <row r="1319" spans="1:26" ht="13.5" customHeight="1" x14ac:dyDescent="0.2">
      <c r="A1319" s="1"/>
      <c r="B1319" s="45" t="s">
        <v>20</v>
      </c>
      <c r="C1319" s="49">
        <f>VLOOKUP(C1283,'[2]Kelly Sunday O-U'!$C$2:$L$106,9,FALSE)</f>
        <v>-29.917593751466342</v>
      </c>
      <c r="D1319" s="1"/>
      <c r="E1319" s="49">
        <f>VLOOKUP(C1283,'[2]Kelly Sunday O-U'!$C$2:$L$106,10,FALSE)</f>
        <v>22.500011333883918</v>
      </c>
      <c r="F1319" s="17"/>
      <c r="G1319" s="1"/>
      <c r="H1319" s="45" t="s">
        <v>20</v>
      </c>
      <c r="I1319" s="49">
        <f>VLOOKUP(I1283,'[2]Kelly Sunday O-U'!$C$2:$L$106,9,FALSE)</f>
        <v>-29.917593751466342</v>
      </c>
      <c r="J1319" s="1"/>
      <c r="K1319" s="49">
        <f>VLOOKUP(I1283,'[2]Kelly Sunday O-U'!$C$2:$L$106,10,FALSE)</f>
        <v>22.500011333883918</v>
      </c>
      <c r="L1319" s="17"/>
      <c r="M1319" s="1"/>
      <c r="N1319" s="45" t="s">
        <v>20</v>
      </c>
      <c r="O1319" s="49">
        <f>VLOOKUP(O1283,'[2]Kelly Sunday O-U'!$C$2:$L$106,9,FALSE)</f>
        <v>-29.917593751466342</v>
      </c>
      <c r="P1319" s="1"/>
      <c r="Q1319" s="49">
        <f>VLOOKUP(O1283,'[2]Kelly Sunday O-U'!$C$2:$L$106,10,FALSE)</f>
        <v>22.500011333883918</v>
      </c>
      <c r="R1319" s="17"/>
      <c r="S1319" s="1"/>
      <c r="T1319" s="1"/>
      <c r="U1319" s="1"/>
      <c r="V1319" s="1"/>
      <c r="W1319" s="1"/>
      <c r="X1319" s="1"/>
      <c r="Y1319" s="1"/>
      <c r="Z1319" s="1"/>
    </row>
    <row r="1320" spans="1:26" ht="13.5" customHeight="1" x14ac:dyDescent="0.2">
      <c r="A1320" s="1"/>
      <c r="B1320" s="55"/>
      <c r="C1320" s="56"/>
      <c r="D1320" s="57"/>
      <c r="E1320" s="56"/>
      <c r="F1320" s="58"/>
      <c r="G1320" s="1"/>
      <c r="H1320" s="55"/>
      <c r="I1320" s="56"/>
      <c r="J1320" s="57"/>
      <c r="K1320" s="56"/>
      <c r="L1320" s="58"/>
      <c r="M1320" s="1"/>
      <c r="N1320" s="55"/>
      <c r="O1320" s="56"/>
      <c r="P1320" s="57"/>
      <c r="Q1320" s="56"/>
      <c r="R1320" s="58"/>
      <c r="S1320" s="1"/>
      <c r="T1320" s="1"/>
      <c r="U1320" s="1"/>
      <c r="V1320" s="1"/>
      <c r="W1320" s="1"/>
      <c r="X1320" s="1"/>
      <c r="Y1320" s="1"/>
      <c r="Z1320" s="1"/>
    </row>
    <row r="1321" spans="1:26" ht="13.5" customHeight="1" x14ac:dyDescent="0.2">
      <c r="A1321" s="1"/>
      <c r="B1321" s="1"/>
      <c r="C1321" s="37"/>
      <c r="D1321" s="1"/>
      <c r="E1321" s="37"/>
      <c r="F1321" s="1"/>
      <c r="G1321" s="1"/>
      <c r="H1321" s="1"/>
      <c r="I1321" s="37"/>
      <c r="J1321" s="1"/>
      <c r="K1321" s="37"/>
      <c r="L1321" s="1"/>
      <c r="M1321" s="1"/>
      <c r="N1321" s="1"/>
      <c r="O1321" s="37"/>
      <c r="P1321" s="1"/>
      <c r="Q1321" s="37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 ht="13.5" customHeight="1" x14ac:dyDescent="0.2">
      <c r="A1322" s="1"/>
      <c r="B1322" s="28"/>
      <c r="C1322" s="30"/>
      <c r="D1322" s="30"/>
      <c r="E1322" s="30"/>
      <c r="F1322" s="29"/>
      <c r="G1322" s="1"/>
      <c r="H1322" s="28"/>
      <c r="I1322" s="30"/>
      <c r="J1322" s="30"/>
      <c r="K1322" s="30"/>
      <c r="L1322" s="29"/>
      <c r="M1322" s="1"/>
      <c r="N1322" s="28"/>
      <c r="O1322" s="30"/>
      <c r="P1322" s="30"/>
      <c r="Q1322" s="30"/>
      <c r="R1322" s="29"/>
      <c r="S1322" s="1"/>
      <c r="T1322" s="1"/>
      <c r="U1322" s="1"/>
      <c r="V1322" s="1"/>
      <c r="W1322" s="1"/>
      <c r="X1322" s="1"/>
      <c r="Y1322" s="1"/>
      <c r="Z1322" s="1"/>
    </row>
    <row r="1323" spans="1:26" ht="13.5" customHeight="1" x14ac:dyDescent="0.2">
      <c r="A1323" s="1"/>
      <c r="B1323" s="18"/>
      <c r="C1323" s="31" t="s">
        <v>5</v>
      </c>
      <c r="D1323" s="31" t="s">
        <v>39</v>
      </c>
      <c r="E1323" s="1"/>
      <c r="F1323" s="17"/>
      <c r="G1323" s="1"/>
      <c r="H1323" s="18"/>
      <c r="I1323" s="31" t="s">
        <v>5</v>
      </c>
      <c r="J1323" s="31" t="s">
        <v>39</v>
      </c>
      <c r="K1323" s="1"/>
      <c r="L1323" s="17"/>
      <c r="M1323" s="1"/>
      <c r="N1323" s="18"/>
      <c r="O1323" s="31" t="s">
        <v>5</v>
      </c>
      <c r="P1323" s="31" t="s">
        <v>39</v>
      </c>
      <c r="Q1323" s="1"/>
      <c r="R1323" s="17"/>
      <c r="S1323" s="1"/>
      <c r="T1323" s="1"/>
      <c r="U1323" s="1"/>
      <c r="V1323" s="1"/>
      <c r="W1323" s="1"/>
      <c r="X1323" s="1"/>
      <c r="Y1323" s="1"/>
      <c r="Z1323" s="1"/>
    </row>
    <row r="1324" spans="1:26" ht="13.5" customHeight="1" x14ac:dyDescent="0.2">
      <c r="A1324" s="1"/>
      <c r="B1324" s="18" t="s">
        <v>6</v>
      </c>
      <c r="C1324" s="32">
        <f>VLOOKUP(C1323,[2]Stats!$B$2:$H$364,5,FALSE)-(VLOOKUP(C1323,[2]Stats!$B$2:$I$364,8,FALSE)/2)</f>
        <v>96.888500000000008</v>
      </c>
      <c r="D1324" s="32">
        <f>VLOOKUP(D1323,[2]Stats!$B$2:$H$364,5,FALSE)-(VLOOKUP(D1323,[2]Stats!$B$2:$I$364,8,FALSE)/2)</f>
        <v>90.991</v>
      </c>
      <c r="E1324" s="1"/>
      <c r="F1324" s="33"/>
      <c r="G1324" s="1"/>
      <c r="H1324" s="18" t="s">
        <v>6</v>
      </c>
      <c r="I1324" s="32">
        <f>VLOOKUP(I1323,[2]Stats!$B$2:$H$364,5,FALSE)-(VLOOKUP(I1323,[2]Stats!$B$2:$I$364,8,FALSE)/2)</f>
        <v>96.888500000000008</v>
      </c>
      <c r="J1324" s="32">
        <f>VLOOKUP(J1323,[2]Stats!$B$2:$H$364,5,FALSE)-(VLOOKUP(J1323,[2]Stats!$B$2:$I$364,8,FALSE)/2)</f>
        <v>90.991</v>
      </c>
      <c r="K1324" s="1"/>
      <c r="L1324" s="33"/>
      <c r="M1324" s="1"/>
      <c r="N1324" s="18" t="s">
        <v>6</v>
      </c>
      <c r="O1324" s="32">
        <f>VLOOKUP(O1323,[2]Stats!$B$2:$H$364,5,FALSE)-(VLOOKUP(O1323,[2]Stats!$B$2:$I$364,8,FALSE)/2)</f>
        <v>96.888500000000008</v>
      </c>
      <c r="P1324" s="32">
        <f>VLOOKUP(P1323,[2]Stats!$B$2:$H$364,5,FALSE)-(VLOOKUP(P1323,[2]Stats!$B$2:$I$364,8,FALSE)/2)</f>
        <v>90.991</v>
      </c>
      <c r="Q1324" s="1"/>
      <c r="R1324" s="33"/>
      <c r="S1324" s="1"/>
      <c r="T1324" s="1"/>
      <c r="U1324" s="1"/>
      <c r="V1324" s="1"/>
      <c r="W1324" s="1"/>
      <c r="X1324" s="1"/>
      <c r="Y1324" s="1"/>
      <c r="Z1324" s="1"/>
    </row>
    <row r="1325" spans="1:26" ht="13.5" customHeight="1" x14ac:dyDescent="0.2">
      <c r="A1325" s="1"/>
      <c r="B1325" s="18" t="s">
        <v>7</v>
      </c>
      <c r="C1325" s="32">
        <f>VLOOKUP(C1323,[2]Stats!$B$2:$H$364,6,FALSE)-(VLOOKUP(C1323,[2]Stats!$B$2:$I$364,8,FALSE)/2)</f>
        <v>107.88850000000001</v>
      </c>
      <c r="D1325" s="32">
        <f>VLOOKUP(D1323,[2]Stats!$B$2:$H$364,6,FALSE)-(VLOOKUP(D1323,[2]Stats!$B$2:$I$364,8,FALSE)/2)</f>
        <v>103.691</v>
      </c>
      <c r="E1325" s="1"/>
      <c r="F1325" s="35"/>
      <c r="G1325" s="1"/>
      <c r="H1325" s="18" t="s">
        <v>7</v>
      </c>
      <c r="I1325" s="32">
        <f>VLOOKUP(I1323,[2]Stats!$B$2:$H$364,6,FALSE)-(VLOOKUP(I1323,[2]Stats!$B$2:$I$364,8,FALSE)/2)</f>
        <v>107.88850000000001</v>
      </c>
      <c r="J1325" s="32">
        <f>VLOOKUP(J1323,[2]Stats!$B$2:$H$364,6,FALSE)-(VLOOKUP(J1323,[2]Stats!$B$2:$I$364,8,FALSE)/2)</f>
        <v>103.691</v>
      </c>
      <c r="K1325" s="1"/>
      <c r="L1325" s="35"/>
      <c r="M1325" s="1"/>
      <c r="N1325" s="18" t="s">
        <v>7</v>
      </c>
      <c r="O1325" s="32">
        <f>VLOOKUP(O1323,[2]Stats!$B$2:$H$364,6,FALSE)-(VLOOKUP(O1323,[2]Stats!$B$2:$I$364,8,FALSE)/2)</f>
        <v>107.88850000000001</v>
      </c>
      <c r="P1325" s="32">
        <f>VLOOKUP(P1323,[2]Stats!$B$2:$H$364,6,FALSE)-(VLOOKUP(P1323,[2]Stats!$B$2:$I$364,8,FALSE)/2)</f>
        <v>103.691</v>
      </c>
      <c r="Q1325" s="1"/>
      <c r="R1325" s="35"/>
      <c r="S1325" s="1"/>
      <c r="T1325" s="1"/>
      <c r="U1325" s="1"/>
      <c r="V1325" s="1"/>
      <c r="W1325" s="1"/>
      <c r="X1325" s="1"/>
      <c r="Y1325" s="1"/>
      <c r="Z1325" s="1"/>
    </row>
    <row r="1326" spans="1:26" ht="13.5" customHeight="1" x14ac:dyDescent="0.2">
      <c r="A1326" s="1"/>
      <c r="B1326" s="18"/>
      <c r="C1326" s="3"/>
      <c r="D1326" s="3"/>
      <c r="E1326" s="1"/>
      <c r="F1326" s="11"/>
      <c r="G1326" s="1"/>
      <c r="H1326" s="18"/>
      <c r="I1326" s="3"/>
      <c r="J1326" s="3"/>
      <c r="K1326" s="1"/>
      <c r="L1326" s="11"/>
      <c r="M1326" s="1"/>
      <c r="N1326" s="18"/>
      <c r="O1326" s="3"/>
      <c r="P1326" s="3"/>
      <c r="Q1326" s="1"/>
      <c r="R1326" s="11"/>
      <c r="S1326" s="1"/>
      <c r="T1326" s="1"/>
      <c r="U1326" s="1"/>
      <c r="V1326" s="1"/>
      <c r="W1326" s="1"/>
      <c r="X1326" s="1"/>
      <c r="Y1326" s="1"/>
      <c r="Z1326" s="1"/>
    </row>
    <row r="1327" spans="1:26" ht="13.5" customHeight="1" x14ac:dyDescent="0.2">
      <c r="A1327" s="1"/>
      <c r="B1327" s="18" t="s">
        <v>8</v>
      </c>
      <c r="C1327" s="32">
        <f>(C1324*D1325)/[2]Stats!$F$361</f>
        <v>97.492362928347887</v>
      </c>
      <c r="D1327" s="32">
        <f>(D1324*C1325)/[2]Stats!$F$361</f>
        <v>95.264456567931035</v>
      </c>
      <c r="E1327" s="1"/>
      <c r="F1327" s="11"/>
      <c r="G1327" s="1"/>
      <c r="H1327" s="18" t="s">
        <v>8</v>
      </c>
      <c r="I1327" s="32">
        <f>(I1324*J1325)/[2]Stats!$F$361</f>
        <v>97.492362928347887</v>
      </c>
      <c r="J1327" s="32">
        <f>(J1324*I1325)/[2]Stats!$F$361</f>
        <v>95.264456567931035</v>
      </c>
      <c r="K1327" s="1"/>
      <c r="L1327" s="11"/>
      <c r="M1327" s="1"/>
      <c r="N1327" s="18" t="s">
        <v>8</v>
      </c>
      <c r="O1327" s="32">
        <f>(O1324*P1325)/[2]Stats!$F$361</f>
        <v>97.492362928347887</v>
      </c>
      <c r="P1327" s="32">
        <f>(P1324*O1325)/[2]Stats!$F$361</f>
        <v>95.264456567931035</v>
      </c>
      <c r="Q1327" s="1"/>
      <c r="R1327" s="11"/>
      <c r="S1327" s="1"/>
      <c r="T1327" s="1"/>
      <c r="U1327" s="1"/>
      <c r="V1327" s="1"/>
      <c r="W1327" s="1"/>
      <c r="X1327" s="1"/>
      <c r="Y1327" s="1"/>
      <c r="Z1327" s="1"/>
    </row>
    <row r="1328" spans="1:26" ht="13.5" customHeight="1" x14ac:dyDescent="0.2">
      <c r="A1328" s="1"/>
      <c r="B1328" s="18"/>
      <c r="C1328" s="36"/>
      <c r="D1328" s="36"/>
      <c r="E1328" s="1"/>
      <c r="F1328" s="11"/>
      <c r="G1328" s="1"/>
      <c r="H1328" s="18"/>
      <c r="I1328" s="36"/>
      <c r="J1328" s="36"/>
      <c r="K1328" s="1"/>
      <c r="L1328" s="11"/>
      <c r="M1328" s="1"/>
      <c r="N1328" s="18"/>
      <c r="O1328" s="36"/>
      <c r="P1328" s="36"/>
      <c r="Q1328" s="1"/>
      <c r="R1328" s="11"/>
      <c r="S1328" s="1"/>
      <c r="T1328" s="1"/>
      <c r="U1328" s="1"/>
      <c r="V1328" s="1"/>
      <c r="W1328" s="1"/>
      <c r="X1328" s="1"/>
      <c r="Y1328" s="1"/>
      <c r="Z1328" s="1"/>
    </row>
    <row r="1329" spans="1:26" ht="13.5" customHeight="1" x14ac:dyDescent="0.2">
      <c r="A1329" s="1"/>
      <c r="B1329" s="18" t="s">
        <v>9</v>
      </c>
      <c r="C1329" s="32">
        <f>VLOOKUP(C1323,[2]Stats!$B$2:$H$364,7,FALSE)</f>
        <v>67.400000000000006</v>
      </c>
      <c r="D1329" s="32">
        <f>VLOOKUP(D1323,[2]Stats!$B$2:$H$364,7,FALSE)</f>
        <v>67.5</v>
      </c>
      <c r="E1329" s="37"/>
      <c r="F1329" s="38"/>
      <c r="G1329" s="1"/>
      <c r="H1329" s="18" t="s">
        <v>9</v>
      </c>
      <c r="I1329" s="32">
        <f>VLOOKUP(I1323,[2]Stats!$B$2:$H$364,7,FALSE)</f>
        <v>67.400000000000006</v>
      </c>
      <c r="J1329" s="32">
        <f>VLOOKUP(J1323,[2]Stats!$B$2:$H$364,7,FALSE)</f>
        <v>67.5</v>
      </c>
      <c r="K1329" s="37"/>
      <c r="L1329" s="38"/>
      <c r="M1329" s="1"/>
      <c r="N1329" s="18" t="s">
        <v>9</v>
      </c>
      <c r="O1329" s="32">
        <f>VLOOKUP(O1323,[2]Stats!$B$2:$H$364,7,FALSE)</f>
        <v>67.400000000000006</v>
      </c>
      <c r="P1329" s="32">
        <f>VLOOKUP(P1323,[2]Stats!$B$2:$H$364,7,FALSE)</f>
        <v>67.5</v>
      </c>
      <c r="Q1329" s="37"/>
      <c r="R1329" s="38"/>
      <c r="S1329" s="1"/>
      <c r="T1329" s="1"/>
      <c r="U1329" s="1"/>
      <c r="V1329" s="1"/>
      <c r="W1329" s="1"/>
      <c r="X1329" s="1"/>
      <c r="Y1329" s="1"/>
      <c r="Z1329" s="1"/>
    </row>
    <row r="1330" spans="1:26" ht="13.5" customHeight="1" x14ac:dyDescent="0.2">
      <c r="A1330" s="1"/>
      <c r="B1330" s="18" t="s">
        <v>10</v>
      </c>
      <c r="C1330" s="39" t="e">
        <f>C1329/[2]Stats!$H$364</f>
        <v>#DIV/0!</v>
      </c>
      <c r="D1330" s="39" t="e">
        <f>D1329/[2]Stats!$H$364</f>
        <v>#DIV/0!</v>
      </c>
      <c r="E1330" s="37"/>
      <c r="F1330" s="38"/>
      <c r="G1330" s="1"/>
      <c r="H1330" s="18" t="s">
        <v>10</v>
      </c>
      <c r="I1330" s="39" t="e">
        <f>I1329/[2]Stats!$H$364</f>
        <v>#DIV/0!</v>
      </c>
      <c r="J1330" s="39" t="e">
        <f>J1329/[2]Stats!$H$364</f>
        <v>#DIV/0!</v>
      </c>
      <c r="K1330" s="37"/>
      <c r="L1330" s="38"/>
      <c r="M1330" s="1"/>
      <c r="N1330" s="18" t="s">
        <v>10</v>
      </c>
      <c r="O1330" s="39" t="e">
        <f>O1329/[2]Stats!$H$364</f>
        <v>#DIV/0!</v>
      </c>
      <c r="P1330" s="39" t="e">
        <f>P1329/[2]Stats!$H$364</f>
        <v>#DIV/0!</v>
      </c>
      <c r="Q1330" s="37"/>
      <c r="R1330" s="38"/>
      <c r="S1330" s="1"/>
      <c r="T1330" s="1"/>
      <c r="U1330" s="1"/>
      <c r="V1330" s="1"/>
      <c r="W1330" s="1"/>
      <c r="X1330" s="1"/>
      <c r="Y1330" s="1"/>
      <c r="Z1330" s="1"/>
    </row>
    <row r="1331" spans="1:26" ht="13.5" customHeight="1" x14ac:dyDescent="0.2">
      <c r="A1331" s="1"/>
      <c r="B1331" s="18" t="s">
        <v>11</v>
      </c>
      <c r="C1331" s="79" t="e">
        <f>(((C1330*D1330)*[2]Stats!$H$364))</f>
        <v>#DIV/0!</v>
      </c>
      <c r="D1331" s="75"/>
      <c r="E1331" s="37"/>
      <c r="F1331" s="38"/>
      <c r="G1331" s="1"/>
      <c r="H1331" s="18" t="s">
        <v>11</v>
      </c>
      <c r="I1331" s="79" t="e">
        <f>(((I1330*J1330)*[2]Stats!$H$364))</f>
        <v>#DIV/0!</v>
      </c>
      <c r="J1331" s="75"/>
      <c r="K1331" s="37"/>
      <c r="L1331" s="38"/>
      <c r="M1331" s="1"/>
      <c r="N1331" s="18" t="s">
        <v>11</v>
      </c>
      <c r="O1331" s="79" t="e">
        <f>(((O1330*P1330)*[2]Stats!$H$364))</f>
        <v>#DIV/0!</v>
      </c>
      <c r="P1331" s="75"/>
      <c r="Q1331" s="37"/>
      <c r="R1331" s="38"/>
      <c r="S1331" s="1"/>
      <c r="T1331" s="1"/>
      <c r="U1331" s="1"/>
      <c r="V1331" s="1"/>
      <c r="W1331" s="1"/>
      <c r="X1331" s="1"/>
      <c r="Y1331" s="1"/>
      <c r="Z1331" s="1"/>
    </row>
    <row r="1332" spans="1:26" ht="13.5" customHeight="1" thickBot="1" x14ac:dyDescent="0.25">
      <c r="A1332" s="1"/>
      <c r="B1332" s="18"/>
      <c r="C1332" s="40"/>
      <c r="D1332" s="40"/>
      <c r="E1332" s="37"/>
      <c r="F1332" s="38"/>
      <c r="G1332" s="1"/>
      <c r="H1332" s="18"/>
      <c r="I1332" s="40"/>
      <c r="J1332" s="40"/>
      <c r="K1332" s="37"/>
      <c r="L1332" s="38"/>
      <c r="M1332" s="1"/>
      <c r="N1332" s="18"/>
      <c r="O1332" s="40"/>
      <c r="P1332" s="40"/>
      <c r="Q1332" s="37"/>
      <c r="R1332" s="38"/>
      <c r="S1332" s="1"/>
      <c r="T1332" s="1"/>
      <c r="U1332" s="1"/>
      <c r="V1332" s="1"/>
      <c r="W1332" s="1"/>
      <c r="X1332" s="1"/>
      <c r="Y1332" s="1"/>
      <c r="Z1332" s="1"/>
    </row>
    <row r="1333" spans="1:26" ht="13.5" customHeight="1" thickBot="1" x14ac:dyDescent="0.25">
      <c r="A1333" s="1"/>
      <c r="B1333" s="18" t="s">
        <v>12</v>
      </c>
      <c r="C1333" s="41" t="e">
        <f>C1327*(C1331/100)-((VLOOKUP(D1323,[2]Stats!$B$2:$K$364,10,FALSE))/2)-(C1334/2)+(D1334/2)</f>
        <v>#DIV/0!</v>
      </c>
      <c r="D1333" s="41" t="e">
        <f>D1327*(C1331/100)+((VLOOKUP(D1323,[2]Stats!$B$2:$K$364,10,FALSE))/2)-(D1334/2)+(C1334/2)</f>
        <v>#DIV/0!</v>
      </c>
      <c r="E1333" s="1"/>
      <c r="F1333" s="17"/>
      <c r="G1333" s="1"/>
      <c r="H1333" s="18" t="s">
        <v>12</v>
      </c>
      <c r="I1333" s="41" t="e">
        <f>I1327*(I1331/100)-((VLOOKUP(J1323,[2]Stats!$B$2:$K$364,10,FALSE))/2)-(I1334/2)+(J1334/2)</f>
        <v>#DIV/0!</v>
      </c>
      <c r="J1333" s="41" t="e">
        <f>J1327*(I1331/100)+((VLOOKUP(J1323,[2]Stats!$B$2:$K$364,10,FALSE))/2)-(J1334/2)+(I1334/2)</f>
        <v>#DIV/0!</v>
      </c>
      <c r="K1333" s="1"/>
      <c r="L1333" s="17"/>
      <c r="M1333" s="1"/>
      <c r="N1333" s="18" t="s">
        <v>12</v>
      </c>
      <c r="O1333" s="41" t="e">
        <f>O1327*(O1331/100)-((VLOOKUP(P1323,[2]Stats!$B$2:$K$364,10,FALSE))/2)-(O1334/2)+(P1334/2)</f>
        <v>#DIV/0!</v>
      </c>
      <c r="P1333" s="41" t="e">
        <f>P1327*(O1331/100)+((VLOOKUP(P1323,[2]Stats!$B$2:$K$364,10,FALSE))/2)-(P1334/2)+(O1334/2)</f>
        <v>#DIV/0!</v>
      </c>
      <c r="Q1333" s="1"/>
      <c r="R1333" s="17"/>
      <c r="S1333" s="1"/>
      <c r="T1333" s="1"/>
      <c r="U1333" s="1"/>
      <c r="V1333" s="1"/>
      <c r="W1333" s="1"/>
      <c r="X1333" s="1"/>
      <c r="Y1333" s="1"/>
      <c r="Z1333" s="1"/>
    </row>
    <row r="1334" spans="1:26" ht="13.5" customHeight="1" x14ac:dyDescent="0.2">
      <c r="A1334" s="1"/>
      <c r="B1334" s="18"/>
      <c r="C1334" s="42">
        <f>VLOOKUP(C1323,[2]Sheet14!$C$2:$D$364,2,FALSE)</f>
        <v>0</v>
      </c>
      <c r="D1334" s="42">
        <f>VLOOKUP(D1323,[2]Sheet14!$C$2:$D$364,2,FALSE)</f>
        <v>0</v>
      </c>
      <c r="E1334" s="1"/>
      <c r="F1334" s="17"/>
      <c r="G1334" s="1"/>
      <c r="H1334" s="18"/>
      <c r="I1334" s="42">
        <f>VLOOKUP(I1323,[2]Sheet14!$C$2:$D$364,2,FALSE)</f>
        <v>0</v>
      </c>
      <c r="J1334" s="42">
        <f>VLOOKUP(J1323,[2]Sheet14!$C$2:$D$364,2,FALSE)</f>
        <v>0</v>
      </c>
      <c r="K1334" s="1"/>
      <c r="L1334" s="17"/>
      <c r="M1334" s="1"/>
      <c r="N1334" s="18"/>
      <c r="O1334" s="42">
        <f>VLOOKUP(O1323,[2]Sheet14!$C$2:$D$364,2,FALSE)</f>
        <v>0</v>
      </c>
      <c r="P1334" s="42">
        <f>VLOOKUP(P1323,[2]Sheet14!$C$2:$D$364,2,FALSE)</f>
        <v>0</v>
      </c>
      <c r="Q1334" s="1"/>
      <c r="R1334" s="17"/>
      <c r="S1334" s="1"/>
      <c r="T1334" s="1"/>
      <c r="U1334" s="1"/>
      <c r="V1334" s="1"/>
      <c r="W1334" s="1"/>
      <c r="X1334" s="1"/>
      <c r="Y1334" s="1"/>
      <c r="Z1334" s="1"/>
    </row>
    <row r="1335" spans="1:26" ht="13.5" customHeight="1" x14ac:dyDescent="0.2">
      <c r="A1335" s="1"/>
      <c r="B1335" s="18"/>
      <c r="C1335" s="32"/>
      <c r="D1335" s="32"/>
      <c r="E1335" s="1"/>
      <c r="F1335" s="17"/>
      <c r="G1335" s="1"/>
      <c r="H1335" s="18"/>
      <c r="I1335" s="32"/>
      <c r="J1335" s="32"/>
      <c r="K1335" s="1"/>
      <c r="L1335" s="17"/>
      <c r="M1335" s="1"/>
      <c r="N1335" s="18"/>
      <c r="O1335" s="32"/>
      <c r="P1335" s="32"/>
      <c r="Q1335" s="1"/>
      <c r="R1335" s="17"/>
      <c r="S1335" s="1"/>
      <c r="T1335" s="1"/>
      <c r="U1335" s="1"/>
      <c r="V1335" s="1"/>
      <c r="W1335" s="1"/>
      <c r="X1335" s="1"/>
      <c r="Y1335" s="1"/>
      <c r="Z1335" s="1"/>
    </row>
    <row r="1336" spans="1:26" ht="13.5" customHeight="1" x14ac:dyDescent="0.2">
      <c r="A1336" s="1"/>
      <c r="B1336" s="43" t="s">
        <v>13</v>
      </c>
      <c r="C1336" s="1"/>
      <c r="D1336" s="3" t="s">
        <v>14</v>
      </c>
      <c r="E1336" s="3"/>
      <c r="F1336" s="11" t="s">
        <v>14</v>
      </c>
      <c r="G1336" s="1"/>
      <c r="H1336" s="43" t="s">
        <v>13</v>
      </c>
      <c r="I1336" s="1"/>
      <c r="J1336" s="3" t="s">
        <v>14</v>
      </c>
      <c r="K1336" s="3"/>
      <c r="L1336" s="11" t="s">
        <v>14</v>
      </c>
      <c r="M1336" s="1"/>
      <c r="N1336" s="43" t="s">
        <v>13</v>
      </c>
      <c r="O1336" s="1"/>
      <c r="P1336" s="3" t="s">
        <v>14</v>
      </c>
      <c r="Q1336" s="3"/>
      <c r="R1336" s="11" t="s">
        <v>14</v>
      </c>
      <c r="S1336" s="1"/>
      <c r="T1336" s="1"/>
      <c r="U1336" s="1"/>
      <c r="V1336" s="1"/>
      <c r="W1336" s="1"/>
      <c r="X1336" s="1"/>
      <c r="Y1336" s="1"/>
      <c r="Z1336" s="1"/>
    </row>
    <row r="1337" spans="1:26" ht="13.5" customHeight="1" x14ac:dyDescent="0.2">
      <c r="A1337" s="1"/>
      <c r="B1337" s="44"/>
      <c r="C1337" s="31" t="str">
        <f>C1323</f>
        <v>North Carolina A&amp;T</v>
      </c>
      <c r="D1337" s="64" t="s">
        <v>40</v>
      </c>
      <c r="E1337" s="31" t="str">
        <f>D1323</f>
        <v>Maryland Eastern Shore</v>
      </c>
      <c r="F1337" s="11">
        <v>-8</v>
      </c>
      <c r="G1337" s="1"/>
      <c r="H1337" s="44"/>
      <c r="I1337" s="31" t="str">
        <f>I1323</f>
        <v>North Carolina A&amp;T</v>
      </c>
      <c r="J1337" s="64" t="s">
        <v>40</v>
      </c>
      <c r="K1337" s="31" t="str">
        <f>J1323</f>
        <v>Maryland Eastern Shore</v>
      </c>
      <c r="L1337" s="11">
        <v>-8</v>
      </c>
      <c r="M1337" s="1"/>
      <c r="N1337" s="44"/>
      <c r="O1337" s="31" t="str">
        <f>O1323</f>
        <v>North Carolina A&amp;T</v>
      </c>
      <c r="P1337" s="64" t="s">
        <v>40</v>
      </c>
      <c r="Q1337" s="31" t="str">
        <f>P1323</f>
        <v>Maryland Eastern Shore</v>
      </c>
      <c r="R1337" s="11">
        <v>-8</v>
      </c>
      <c r="S1337" s="1"/>
      <c r="T1337" s="1"/>
      <c r="U1337" s="1"/>
      <c r="V1337" s="1"/>
      <c r="W1337" s="1"/>
      <c r="X1337" s="1"/>
      <c r="Y1337" s="1"/>
      <c r="Z1337" s="1"/>
    </row>
    <row r="1338" spans="1:26" ht="13.5" customHeight="1" x14ac:dyDescent="0.2">
      <c r="A1338" s="1"/>
      <c r="B1338" s="45" t="s">
        <v>15</v>
      </c>
      <c r="C1338" s="46" t="e">
        <f>IF(D1337&gt;0,C1333+D1337,C1333)</f>
        <v>#DIV/0!</v>
      </c>
      <c r="D1338" s="1"/>
      <c r="E1338" s="46" t="e">
        <f>IF(F1337&gt;0,D1333+F1337,D1333)</f>
        <v>#DIV/0!</v>
      </c>
      <c r="F1338" s="17"/>
      <c r="G1338" s="1"/>
      <c r="H1338" s="45" t="s">
        <v>15</v>
      </c>
      <c r="I1338" s="46" t="e">
        <f>IF(J1337&gt;0,I1333+J1337,I1333)</f>
        <v>#DIV/0!</v>
      </c>
      <c r="J1338" s="1"/>
      <c r="K1338" s="46" t="e">
        <f>IF(L1337&gt;0,J1333+L1337,J1333)</f>
        <v>#DIV/0!</v>
      </c>
      <c r="L1338" s="17"/>
      <c r="M1338" s="1"/>
      <c r="N1338" s="45" t="s">
        <v>15</v>
      </c>
      <c r="O1338" s="46" t="e">
        <f>IF(P1337&gt;0,O1333+P1337,O1333)</f>
        <v>#DIV/0!</v>
      </c>
      <c r="P1338" s="1"/>
      <c r="Q1338" s="46" t="e">
        <f>IF(R1337&gt;0,P1333+R1337,P1333)</f>
        <v>#DIV/0!</v>
      </c>
      <c r="R1338" s="17"/>
      <c r="S1338" s="1"/>
      <c r="T1338" s="1"/>
      <c r="U1338" s="1"/>
      <c r="V1338" s="1"/>
      <c r="W1338" s="1"/>
      <c r="X1338" s="1"/>
      <c r="Y1338" s="1"/>
      <c r="Z1338" s="1"/>
    </row>
    <row r="1339" spans="1:26" ht="13.5" customHeight="1" x14ac:dyDescent="0.2">
      <c r="A1339" s="1"/>
      <c r="B1339" s="44"/>
      <c r="C1339" s="37"/>
      <c r="D1339" s="3" t="s">
        <v>16</v>
      </c>
      <c r="E1339" s="37"/>
      <c r="F1339" s="11" t="s">
        <v>16</v>
      </c>
      <c r="G1339" s="1"/>
      <c r="H1339" s="44"/>
      <c r="I1339" s="37"/>
      <c r="J1339" s="3" t="s">
        <v>16</v>
      </c>
      <c r="K1339" s="37"/>
      <c r="L1339" s="11" t="s">
        <v>16</v>
      </c>
      <c r="M1339" s="1"/>
      <c r="N1339" s="44"/>
      <c r="O1339" s="37"/>
      <c r="P1339" s="3" t="s">
        <v>16</v>
      </c>
      <c r="Q1339" s="37"/>
      <c r="R1339" s="11" t="s">
        <v>16</v>
      </c>
      <c r="S1339" s="1"/>
      <c r="T1339" s="1"/>
      <c r="U1339" s="1"/>
      <c r="V1339" s="1"/>
      <c r="W1339" s="1"/>
      <c r="X1339" s="1"/>
      <c r="Y1339" s="1"/>
      <c r="Z1339" s="1"/>
    </row>
    <row r="1340" spans="1:26" ht="13.5" customHeight="1" x14ac:dyDescent="0.2">
      <c r="A1340" s="1"/>
      <c r="B1340" s="18" t="s">
        <v>17</v>
      </c>
      <c r="C1340" s="37" t="e">
        <f>((C1338^7.45)/((C1338^7.45)+(E1338^7.45)))</f>
        <v>#DIV/0!</v>
      </c>
      <c r="D1340" s="32" t="e">
        <f>-(C1333-D1333)</f>
        <v>#DIV/0!</v>
      </c>
      <c r="E1340" s="37" t="e">
        <f>((E1338^7.45)/((E1338^7.45)+(C1338^7.45)))</f>
        <v>#DIV/0!</v>
      </c>
      <c r="F1340" s="47" t="e">
        <f>-(D1333-C1333)</f>
        <v>#DIV/0!</v>
      </c>
      <c r="G1340" s="1"/>
      <c r="H1340" s="18" t="s">
        <v>17</v>
      </c>
      <c r="I1340" s="37" t="e">
        <f>((I1338^7.45)/((I1338^7.45)+(K1338^7.45)))</f>
        <v>#DIV/0!</v>
      </c>
      <c r="J1340" s="32" t="e">
        <f>-(I1333-J1333)</f>
        <v>#DIV/0!</v>
      </c>
      <c r="K1340" s="37" t="e">
        <f>((K1338^7.45)/((K1338^7.45)+(I1338^7.45)))</f>
        <v>#DIV/0!</v>
      </c>
      <c r="L1340" s="47" t="e">
        <f>-(J1333-I1333)</f>
        <v>#DIV/0!</v>
      </c>
      <c r="M1340" s="1"/>
      <c r="N1340" s="18" t="s">
        <v>17</v>
      </c>
      <c r="O1340" s="37" t="e">
        <f>((O1338^7.45)/((O1338^7.45)+(Q1338^7.45)))</f>
        <v>#DIV/0!</v>
      </c>
      <c r="P1340" s="32" t="e">
        <f>-(O1333-P1333)</f>
        <v>#DIV/0!</v>
      </c>
      <c r="Q1340" s="37" t="e">
        <f>((Q1338^7.45)/((Q1338^7.45)+(O1338^7.45)))</f>
        <v>#DIV/0!</v>
      </c>
      <c r="R1340" s="47" t="e">
        <f>-(P1333-O1333)</f>
        <v>#DIV/0!</v>
      </c>
      <c r="S1340" s="1"/>
      <c r="T1340" s="1"/>
      <c r="U1340" s="1"/>
      <c r="V1340" s="1"/>
      <c r="W1340" s="1"/>
      <c r="X1340" s="1"/>
      <c r="Y1340" s="1"/>
      <c r="Z1340" s="1"/>
    </row>
    <row r="1341" spans="1:26" ht="13.5" customHeight="1" x14ac:dyDescent="0.2">
      <c r="A1341" s="1"/>
      <c r="B1341" s="18"/>
      <c r="C1341" s="37"/>
      <c r="D1341" s="1"/>
      <c r="E1341" s="37"/>
      <c r="F1341" s="17"/>
      <c r="G1341" s="1"/>
      <c r="H1341" s="18"/>
      <c r="I1341" s="37"/>
      <c r="J1341" s="1"/>
      <c r="K1341" s="37"/>
      <c r="L1341" s="17"/>
      <c r="M1341" s="1"/>
      <c r="N1341" s="18"/>
      <c r="O1341" s="37"/>
      <c r="P1341" s="1"/>
      <c r="Q1341" s="37"/>
      <c r="R1341" s="17"/>
      <c r="S1341" s="1"/>
      <c r="T1341" s="1"/>
      <c r="U1341" s="1"/>
      <c r="V1341" s="1"/>
      <c r="W1341" s="1"/>
      <c r="X1341" s="1"/>
      <c r="Y1341" s="1"/>
      <c r="Z1341" s="1"/>
    </row>
    <row r="1342" spans="1:26" ht="13.5" customHeight="1" x14ac:dyDescent="0.2">
      <c r="A1342" s="1"/>
      <c r="B1342" s="18" t="s">
        <v>18</v>
      </c>
      <c r="C1342" s="37">
        <f>110/(110+100)</f>
        <v>0.52380952380952384</v>
      </c>
      <c r="D1342" s="1"/>
      <c r="E1342" s="37">
        <f>110/(110+100)</f>
        <v>0.52380952380952384</v>
      </c>
      <c r="F1342" s="17"/>
      <c r="G1342" s="1"/>
      <c r="H1342" s="18" t="s">
        <v>18</v>
      </c>
      <c r="I1342" s="37">
        <f>110/(110+100)</f>
        <v>0.52380952380952384</v>
      </c>
      <c r="J1342" s="1"/>
      <c r="K1342" s="37">
        <f>110/(110+100)</f>
        <v>0.52380952380952384</v>
      </c>
      <c r="L1342" s="17"/>
      <c r="M1342" s="1"/>
      <c r="N1342" s="18" t="s">
        <v>18</v>
      </c>
      <c r="O1342" s="37">
        <f>110/(110+100)</f>
        <v>0.52380952380952384</v>
      </c>
      <c r="P1342" s="1"/>
      <c r="Q1342" s="37">
        <f>110/(110+100)</f>
        <v>0.52380952380952384</v>
      </c>
      <c r="R1342" s="17"/>
      <c r="S1342" s="1"/>
      <c r="T1342" s="1"/>
      <c r="U1342" s="1"/>
      <c r="V1342" s="1"/>
      <c r="W1342" s="1"/>
      <c r="X1342" s="1"/>
      <c r="Y1342" s="1"/>
      <c r="Z1342" s="1"/>
    </row>
    <row r="1343" spans="1:26" ht="13.5" customHeight="1" x14ac:dyDescent="0.2">
      <c r="A1343" s="1"/>
      <c r="B1343" s="18"/>
      <c r="C1343" s="37"/>
      <c r="D1343" s="1"/>
      <c r="E1343" s="37"/>
      <c r="F1343" s="17"/>
      <c r="G1343" s="1"/>
      <c r="H1343" s="18"/>
      <c r="I1343" s="37"/>
      <c r="J1343" s="1"/>
      <c r="K1343" s="37"/>
      <c r="L1343" s="17"/>
      <c r="M1343" s="1"/>
      <c r="N1343" s="18"/>
      <c r="O1343" s="37"/>
      <c r="P1343" s="1"/>
      <c r="Q1343" s="37"/>
      <c r="R1343" s="17"/>
      <c r="S1343" s="1"/>
      <c r="T1343" s="1"/>
      <c r="U1343" s="1"/>
      <c r="V1343" s="1"/>
      <c r="W1343" s="1"/>
      <c r="X1343" s="1"/>
      <c r="Y1343" s="1"/>
      <c r="Z1343" s="1"/>
    </row>
    <row r="1344" spans="1:26" ht="13.5" customHeight="1" x14ac:dyDescent="0.2">
      <c r="A1344" s="1"/>
      <c r="B1344" s="45" t="s">
        <v>19</v>
      </c>
      <c r="C1344" s="48" t="e">
        <f>C1340-C1342</f>
        <v>#DIV/0!</v>
      </c>
      <c r="D1344" s="1"/>
      <c r="E1344" s="48" t="e">
        <f>E1340-E1342</f>
        <v>#DIV/0!</v>
      </c>
      <c r="F1344" s="17"/>
      <c r="G1344" s="1"/>
      <c r="H1344" s="45" t="s">
        <v>19</v>
      </c>
      <c r="I1344" s="48" t="e">
        <f>I1340-I1342</f>
        <v>#DIV/0!</v>
      </c>
      <c r="J1344" s="1"/>
      <c r="K1344" s="48" t="e">
        <f>K1340-K1342</f>
        <v>#DIV/0!</v>
      </c>
      <c r="L1344" s="17"/>
      <c r="M1344" s="1"/>
      <c r="N1344" s="45" t="s">
        <v>19</v>
      </c>
      <c r="O1344" s="48" t="e">
        <f>O1340-O1342</f>
        <v>#DIV/0!</v>
      </c>
      <c r="P1344" s="1"/>
      <c r="Q1344" s="48" t="e">
        <f>Q1340-Q1342</f>
        <v>#DIV/0!</v>
      </c>
      <c r="R1344" s="17"/>
      <c r="S1344" s="1"/>
      <c r="T1344" s="1"/>
      <c r="U1344" s="1"/>
      <c r="V1344" s="1"/>
      <c r="W1344" s="1"/>
      <c r="X1344" s="1"/>
      <c r="Y1344" s="1"/>
      <c r="Z1344" s="1"/>
    </row>
    <row r="1345" spans="1:26" ht="13.5" customHeight="1" x14ac:dyDescent="0.2">
      <c r="A1345" s="1"/>
      <c r="B1345" s="44"/>
      <c r="C1345" s="37"/>
      <c r="D1345" s="1"/>
      <c r="E1345" s="37"/>
      <c r="F1345" s="17"/>
      <c r="G1345" s="1"/>
      <c r="H1345" s="44"/>
      <c r="I1345" s="37"/>
      <c r="J1345" s="1"/>
      <c r="K1345" s="37"/>
      <c r="L1345" s="17"/>
      <c r="M1345" s="1"/>
      <c r="N1345" s="44"/>
      <c r="O1345" s="37"/>
      <c r="P1345" s="1"/>
      <c r="Q1345" s="37"/>
      <c r="R1345" s="17"/>
      <c r="S1345" s="1"/>
      <c r="T1345" s="1"/>
      <c r="U1345" s="1"/>
      <c r="V1345" s="1"/>
      <c r="W1345" s="1"/>
      <c r="X1345" s="1"/>
      <c r="Y1345" s="1"/>
      <c r="Z1345" s="1"/>
    </row>
    <row r="1346" spans="1:26" ht="13.5" customHeight="1" x14ac:dyDescent="0.2">
      <c r="A1346" s="1"/>
      <c r="B1346" s="45" t="s">
        <v>20</v>
      </c>
      <c r="C1346" s="49">
        <f>VLOOKUP(C1323,'[2]Kelly Sunday'!$C$2:$L$106,9,FALSE)</f>
        <v>-3.11077897412226</v>
      </c>
      <c r="D1346" s="1"/>
      <c r="E1346" s="49">
        <f>VLOOKUP(D1323,'[2]Kelly Sunday'!$E$2:$L$106,8,FALSE)</f>
        <v>-39.214139831542859</v>
      </c>
      <c r="F1346" s="17"/>
      <c r="G1346" s="1"/>
      <c r="H1346" s="45" t="s">
        <v>20</v>
      </c>
      <c r="I1346" s="49">
        <f>VLOOKUP(I1323,'[2]Kelly Sunday'!$C$2:$L$106,9,FALSE)</f>
        <v>-3.11077897412226</v>
      </c>
      <c r="J1346" s="1"/>
      <c r="K1346" s="49">
        <f>VLOOKUP(J1323,'[2]Kelly Sunday'!$E$2:$L$106,8,FALSE)</f>
        <v>-39.214139831542859</v>
      </c>
      <c r="L1346" s="17"/>
      <c r="M1346" s="1"/>
      <c r="N1346" s="45" t="s">
        <v>20</v>
      </c>
      <c r="O1346" s="49">
        <f>VLOOKUP(O1323,'[2]Kelly Sunday'!$C$2:$L$106,9,FALSE)</f>
        <v>-3.11077897412226</v>
      </c>
      <c r="P1346" s="1"/>
      <c r="Q1346" s="49">
        <f>VLOOKUP(P1323,'[2]Kelly Sunday'!$E$2:$L$106,8,FALSE)</f>
        <v>-39.214139831542859</v>
      </c>
      <c r="R1346" s="17"/>
      <c r="S1346" s="1"/>
      <c r="T1346" s="1"/>
      <c r="U1346" s="1"/>
      <c r="V1346" s="1"/>
      <c r="W1346" s="1"/>
      <c r="X1346" s="1"/>
      <c r="Y1346" s="1"/>
      <c r="Z1346" s="1"/>
    </row>
    <row r="1347" spans="1:26" ht="13.5" customHeight="1" x14ac:dyDescent="0.2">
      <c r="A1347" s="1"/>
      <c r="B1347" s="44"/>
      <c r="C1347" s="37"/>
      <c r="D1347" s="1"/>
      <c r="E1347" s="37"/>
      <c r="F1347" s="17"/>
      <c r="G1347" s="1"/>
      <c r="H1347" s="44"/>
      <c r="I1347" s="37"/>
      <c r="J1347" s="1"/>
      <c r="K1347" s="37"/>
      <c r="L1347" s="17"/>
      <c r="M1347" s="1"/>
      <c r="N1347" s="44"/>
      <c r="O1347" s="37"/>
      <c r="P1347" s="1"/>
      <c r="Q1347" s="37"/>
      <c r="R1347" s="17"/>
      <c r="S1347" s="1"/>
      <c r="T1347" s="1"/>
      <c r="U1347" s="1"/>
      <c r="V1347" s="1"/>
      <c r="W1347" s="1"/>
      <c r="X1347" s="1"/>
      <c r="Y1347" s="1"/>
      <c r="Z1347" s="1"/>
    </row>
    <row r="1348" spans="1:26" ht="13.5" customHeight="1" x14ac:dyDescent="0.2">
      <c r="A1348" s="1"/>
      <c r="B1348" s="50" t="s">
        <v>21</v>
      </c>
      <c r="C1348" s="37"/>
      <c r="D1348" s="3" t="s">
        <v>14</v>
      </c>
      <c r="E1348" s="37"/>
      <c r="F1348" s="17"/>
      <c r="G1348" s="1"/>
      <c r="H1348" s="50" t="s">
        <v>21</v>
      </c>
      <c r="I1348" s="37"/>
      <c r="J1348" s="3" t="s">
        <v>14</v>
      </c>
      <c r="K1348" s="37"/>
      <c r="L1348" s="17"/>
      <c r="M1348" s="1"/>
      <c r="N1348" s="50" t="s">
        <v>21</v>
      </c>
      <c r="O1348" s="37"/>
      <c r="P1348" s="3" t="s">
        <v>14</v>
      </c>
      <c r="Q1348" s="37"/>
      <c r="R1348" s="17"/>
      <c r="S1348" s="1"/>
      <c r="T1348" s="1"/>
      <c r="U1348" s="1"/>
      <c r="V1348" s="1"/>
      <c r="W1348" s="1"/>
      <c r="X1348" s="1"/>
      <c r="Y1348" s="1"/>
      <c r="Z1348" s="1"/>
    </row>
    <row r="1349" spans="1:26" ht="13.5" customHeight="1" x14ac:dyDescent="0.2">
      <c r="A1349" s="1"/>
      <c r="B1349" s="44"/>
      <c r="C1349" s="31" t="str">
        <f>C1323</f>
        <v>North Carolina A&amp;T</v>
      </c>
      <c r="D1349" s="3">
        <v>145</v>
      </c>
      <c r="E1349" s="31" t="str">
        <f>D1323</f>
        <v>Maryland Eastern Shore</v>
      </c>
      <c r="F1349" s="17" t="s">
        <v>22</v>
      </c>
      <c r="G1349" s="1"/>
      <c r="H1349" s="44"/>
      <c r="I1349" s="31" t="str">
        <f>I1323</f>
        <v>North Carolina A&amp;T</v>
      </c>
      <c r="J1349" s="3">
        <v>145</v>
      </c>
      <c r="K1349" s="31" t="str">
        <f>J1323</f>
        <v>Maryland Eastern Shore</v>
      </c>
      <c r="L1349" s="17" t="s">
        <v>22</v>
      </c>
      <c r="M1349" s="1"/>
      <c r="N1349" s="44"/>
      <c r="O1349" s="31" t="str">
        <f>O1323</f>
        <v>North Carolina A&amp;T</v>
      </c>
      <c r="P1349" s="3">
        <v>145</v>
      </c>
      <c r="Q1349" s="31" t="str">
        <f>P1323</f>
        <v>Maryland Eastern Shore</v>
      </c>
      <c r="R1349" s="17" t="s">
        <v>22</v>
      </c>
      <c r="S1349" s="1"/>
      <c r="T1349" s="1"/>
      <c r="U1349" s="1"/>
      <c r="V1349" s="1"/>
      <c r="W1349" s="1"/>
      <c r="X1349" s="1"/>
      <c r="Y1349" s="1"/>
      <c r="Z1349" s="1"/>
    </row>
    <row r="1350" spans="1:26" ht="13.5" customHeight="1" x14ac:dyDescent="0.2">
      <c r="A1350" s="1"/>
      <c r="B1350" s="45" t="s">
        <v>23</v>
      </c>
      <c r="C1350" s="46" t="e">
        <f>C1333</f>
        <v>#DIV/0!</v>
      </c>
      <c r="D1350" s="1"/>
      <c r="E1350" s="46" t="e">
        <f>D1333</f>
        <v>#DIV/0!</v>
      </c>
      <c r="F1350" s="33" t="e">
        <f>E1350+C1350</f>
        <v>#DIV/0!</v>
      </c>
      <c r="G1350" s="1"/>
      <c r="H1350" s="45" t="s">
        <v>23</v>
      </c>
      <c r="I1350" s="46" t="e">
        <f>I1333</f>
        <v>#DIV/0!</v>
      </c>
      <c r="J1350" s="1"/>
      <c r="K1350" s="46" t="e">
        <f>J1333</f>
        <v>#DIV/0!</v>
      </c>
      <c r="L1350" s="33" t="e">
        <f>K1350+I1350</f>
        <v>#DIV/0!</v>
      </c>
      <c r="M1350" s="1"/>
      <c r="N1350" s="45" t="s">
        <v>23</v>
      </c>
      <c r="O1350" s="46" t="e">
        <f>O1333</f>
        <v>#DIV/0!</v>
      </c>
      <c r="P1350" s="1"/>
      <c r="Q1350" s="46" t="e">
        <f>P1333</f>
        <v>#DIV/0!</v>
      </c>
      <c r="R1350" s="33" t="e">
        <f>Q1350+O1350</f>
        <v>#DIV/0!</v>
      </c>
      <c r="S1350" s="1"/>
      <c r="T1350" s="1"/>
      <c r="U1350" s="1"/>
      <c r="V1350" s="1"/>
      <c r="W1350" s="1"/>
      <c r="X1350" s="1"/>
      <c r="Y1350" s="1"/>
      <c r="Z1350" s="1"/>
    </row>
    <row r="1351" spans="1:26" ht="13.5" customHeight="1" x14ac:dyDescent="0.2">
      <c r="A1351" s="1"/>
      <c r="B1351" s="44"/>
      <c r="C1351" s="46"/>
      <c r="D1351" s="1"/>
      <c r="E1351" s="46"/>
      <c r="F1351" s="33"/>
      <c r="G1351" s="1"/>
      <c r="H1351" s="44"/>
      <c r="I1351" s="46"/>
      <c r="J1351" s="1"/>
      <c r="K1351" s="46"/>
      <c r="L1351" s="33"/>
      <c r="M1351" s="1"/>
      <c r="N1351" s="44"/>
      <c r="O1351" s="46"/>
      <c r="P1351" s="1"/>
      <c r="Q1351" s="46"/>
      <c r="R1351" s="33"/>
      <c r="S1351" s="1"/>
      <c r="T1351" s="1"/>
      <c r="U1351" s="1"/>
      <c r="V1351" s="1"/>
      <c r="W1351" s="1"/>
      <c r="X1351" s="1"/>
      <c r="Y1351" s="1"/>
      <c r="Z1351" s="1"/>
    </row>
    <row r="1352" spans="1:26" ht="13.5" customHeight="1" x14ac:dyDescent="0.2">
      <c r="A1352" s="1"/>
      <c r="B1352" s="44"/>
      <c r="C1352" s="51" t="s">
        <v>24</v>
      </c>
      <c r="D1352" s="3"/>
      <c r="E1352" s="51" t="s">
        <v>25</v>
      </c>
      <c r="F1352" s="33"/>
      <c r="G1352" s="1"/>
      <c r="H1352" s="44"/>
      <c r="I1352" s="51" t="s">
        <v>24</v>
      </c>
      <c r="J1352" s="3"/>
      <c r="K1352" s="51" t="s">
        <v>25</v>
      </c>
      <c r="L1352" s="33"/>
      <c r="M1352" s="1"/>
      <c r="N1352" s="44"/>
      <c r="O1352" s="51" t="s">
        <v>24</v>
      </c>
      <c r="P1352" s="3"/>
      <c r="Q1352" s="51" t="s">
        <v>25</v>
      </c>
      <c r="R1352" s="33"/>
      <c r="S1352" s="1"/>
      <c r="T1352" s="1"/>
      <c r="U1352" s="1"/>
      <c r="V1352" s="1"/>
      <c r="W1352" s="1"/>
      <c r="X1352" s="1"/>
      <c r="Y1352" s="1"/>
      <c r="Z1352" s="1"/>
    </row>
    <row r="1353" spans="1:26" ht="13.5" customHeight="1" x14ac:dyDescent="0.2">
      <c r="A1353" s="1"/>
      <c r="B1353" s="45" t="s">
        <v>26</v>
      </c>
      <c r="C1353" s="37" t="e">
        <f>(F1350^7.45)/((F1350^7.45)+(D1349^7.45))</f>
        <v>#DIV/0!</v>
      </c>
      <c r="D1353" s="1"/>
      <c r="E1353" s="52" t="e">
        <f>(D1349^7.45)/((D1349^7.45)+(F1350^7.45))</f>
        <v>#DIV/0!</v>
      </c>
      <c r="F1353" s="17"/>
      <c r="G1353" s="1"/>
      <c r="H1353" s="45" t="s">
        <v>26</v>
      </c>
      <c r="I1353" s="37" t="e">
        <f>(L1350^7.45)/((L1350^7.45)+(J1349^7.45))</f>
        <v>#DIV/0!</v>
      </c>
      <c r="J1353" s="1"/>
      <c r="K1353" s="52" t="e">
        <f>(J1349^7.45)/((J1349^7.45)+(L1350^7.45))</f>
        <v>#DIV/0!</v>
      </c>
      <c r="L1353" s="17"/>
      <c r="M1353" s="1"/>
      <c r="N1353" s="45" t="s">
        <v>26</v>
      </c>
      <c r="O1353" s="37" t="e">
        <f>(R1350^7.45)/((R1350^7.45)+(P1349^7.45))</f>
        <v>#DIV/0!</v>
      </c>
      <c r="P1353" s="1"/>
      <c r="Q1353" s="52" t="e">
        <f>(P1349^7.45)/((P1349^7.45)+(R1350^7.45))</f>
        <v>#DIV/0!</v>
      </c>
      <c r="R1353" s="17"/>
      <c r="S1353" s="1"/>
      <c r="T1353" s="1"/>
      <c r="U1353" s="1"/>
      <c r="V1353" s="1"/>
      <c r="W1353" s="1"/>
      <c r="X1353" s="1"/>
      <c r="Y1353" s="1"/>
      <c r="Z1353" s="1"/>
    </row>
    <row r="1354" spans="1:26" ht="13.5" customHeight="1" x14ac:dyDescent="0.2">
      <c r="A1354" s="1"/>
      <c r="B1354" s="44"/>
      <c r="C1354" s="37"/>
      <c r="D1354" s="37"/>
      <c r="E1354" s="37"/>
      <c r="F1354" s="17"/>
      <c r="G1354" s="1"/>
      <c r="H1354" s="44"/>
      <c r="I1354" s="37"/>
      <c r="J1354" s="37"/>
      <c r="K1354" s="37"/>
      <c r="L1354" s="17"/>
      <c r="M1354" s="1"/>
      <c r="N1354" s="44"/>
      <c r="O1354" s="37"/>
      <c r="P1354" s="37"/>
      <c r="Q1354" s="37"/>
      <c r="R1354" s="17"/>
      <c r="S1354" s="1"/>
      <c r="T1354" s="1"/>
      <c r="U1354" s="1"/>
      <c r="V1354" s="1"/>
      <c r="W1354" s="1"/>
      <c r="X1354" s="1"/>
      <c r="Y1354" s="1"/>
      <c r="Z1354" s="1"/>
    </row>
    <row r="1355" spans="1:26" ht="13.5" customHeight="1" x14ac:dyDescent="0.2">
      <c r="A1355" s="1"/>
      <c r="B1355" s="18" t="s">
        <v>18</v>
      </c>
      <c r="C1355" s="37">
        <f>110/(110+100)</f>
        <v>0.52380952380952384</v>
      </c>
      <c r="D1355" s="37"/>
      <c r="E1355" s="37">
        <f>110/(110+100)</f>
        <v>0.52380952380952384</v>
      </c>
      <c r="F1355" s="17"/>
      <c r="G1355" s="1"/>
      <c r="H1355" s="18" t="s">
        <v>18</v>
      </c>
      <c r="I1355" s="37">
        <f>110/(110+100)</f>
        <v>0.52380952380952384</v>
      </c>
      <c r="J1355" s="37"/>
      <c r="K1355" s="37">
        <f>110/(110+100)</f>
        <v>0.52380952380952384</v>
      </c>
      <c r="L1355" s="17"/>
      <c r="M1355" s="1"/>
      <c r="N1355" s="18" t="s">
        <v>18</v>
      </c>
      <c r="O1355" s="37">
        <f>110/(110+100)</f>
        <v>0.52380952380952384</v>
      </c>
      <c r="P1355" s="37"/>
      <c r="Q1355" s="37">
        <f>110/(110+100)</f>
        <v>0.52380952380952384</v>
      </c>
      <c r="R1355" s="17"/>
      <c r="S1355" s="1"/>
      <c r="T1355" s="1"/>
      <c r="U1355" s="1"/>
      <c r="V1355" s="1"/>
      <c r="W1355" s="1"/>
      <c r="X1355" s="1"/>
      <c r="Y1355" s="1"/>
      <c r="Z1355" s="1"/>
    </row>
    <row r="1356" spans="1:26" ht="13.5" customHeight="1" x14ac:dyDescent="0.2">
      <c r="A1356" s="1"/>
      <c r="B1356" s="44"/>
      <c r="C1356" s="37"/>
      <c r="D1356" s="37"/>
      <c r="E1356" s="37"/>
      <c r="F1356" s="17"/>
      <c r="G1356" s="1"/>
      <c r="H1356" s="44"/>
      <c r="I1356" s="37"/>
      <c r="J1356" s="37"/>
      <c r="K1356" s="37"/>
      <c r="L1356" s="17"/>
      <c r="M1356" s="1"/>
      <c r="N1356" s="44"/>
      <c r="O1356" s="37"/>
      <c r="P1356" s="37"/>
      <c r="Q1356" s="37"/>
      <c r="R1356" s="17"/>
      <c r="S1356" s="1"/>
      <c r="T1356" s="1"/>
      <c r="U1356" s="1"/>
      <c r="V1356" s="1"/>
      <c r="W1356" s="1"/>
      <c r="X1356" s="1"/>
      <c r="Y1356" s="1"/>
      <c r="Z1356" s="1"/>
    </row>
    <row r="1357" spans="1:26" ht="13.5" customHeight="1" x14ac:dyDescent="0.2">
      <c r="A1357" s="1"/>
      <c r="B1357" s="45" t="s">
        <v>19</v>
      </c>
      <c r="C1357" s="48" t="e">
        <f>C1353-C1355</f>
        <v>#DIV/0!</v>
      </c>
      <c r="D1357" s="1"/>
      <c r="E1357" s="48" t="e">
        <f>E1353-E1355</f>
        <v>#DIV/0!</v>
      </c>
      <c r="F1357" s="17"/>
      <c r="G1357" s="1"/>
      <c r="H1357" s="45" t="s">
        <v>19</v>
      </c>
      <c r="I1357" s="48" t="e">
        <f>I1353-I1355</f>
        <v>#DIV/0!</v>
      </c>
      <c r="J1357" s="1"/>
      <c r="K1357" s="48" t="e">
        <f>K1353-K1355</f>
        <v>#DIV/0!</v>
      </c>
      <c r="L1357" s="17"/>
      <c r="M1357" s="1"/>
      <c r="N1357" s="45" t="s">
        <v>19</v>
      </c>
      <c r="O1357" s="48" t="e">
        <f>O1353-O1355</f>
        <v>#DIV/0!</v>
      </c>
      <c r="P1357" s="1"/>
      <c r="Q1357" s="48" t="e">
        <f>Q1353-Q1355</f>
        <v>#DIV/0!</v>
      </c>
      <c r="R1357" s="17"/>
      <c r="S1357" s="1"/>
      <c r="T1357" s="1"/>
      <c r="U1357" s="1"/>
      <c r="V1357" s="1"/>
      <c r="W1357" s="1"/>
      <c r="X1357" s="1"/>
      <c r="Y1357" s="1"/>
      <c r="Z1357" s="1"/>
    </row>
    <row r="1358" spans="1:26" ht="13.5" customHeight="1" x14ac:dyDescent="0.2">
      <c r="A1358" s="1"/>
      <c r="B1358" s="44"/>
      <c r="C1358" s="37"/>
      <c r="D1358" s="1"/>
      <c r="E1358" s="37"/>
      <c r="F1358" s="17"/>
      <c r="G1358" s="1"/>
      <c r="H1358" s="44"/>
      <c r="I1358" s="37"/>
      <c r="J1358" s="1"/>
      <c r="K1358" s="37"/>
      <c r="L1358" s="17"/>
      <c r="M1358" s="1"/>
      <c r="N1358" s="44"/>
      <c r="O1358" s="37"/>
      <c r="P1358" s="1"/>
      <c r="Q1358" s="37"/>
      <c r="R1358" s="17"/>
      <c r="S1358" s="1"/>
      <c r="T1358" s="1"/>
      <c r="U1358" s="1"/>
      <c r="V1358" s="1"/>
      <c r="W1358" s="1"/>
      <c r="X1358" s="1"/>
      <c r="Y1358" s="1"/>
      <c r="Z1358" s="1"/>
    </row>
    <row r="1359" spans="1:26" ht="13.5" customHeight="1" x14ac:dyDescent="0.2">
      <c r="A1359" s="1"/>
      <c r="B1359" s="45" t="s">
        <v>20</v>
      </c>
      <c r="C1359" s="49">
        <f>VLOOKUP(C1323,'[2]Kelly Sunday O-U'!$C$2:$L$106,9,FALSE)</f>
        <v>-29.917593751466342</v>
      </c>
      <c r="D1359" s="1"/>
      <c r="E1359" s="49">
        <f>VLOOKUP(C1323,'[2]Kelly Sunday O-U'!$C$2:$L$106,10,FALSE)</f>
        <v>22.500011333883918</v>
      </c>
      <c r="F1359" s="17"/>
      <c r="G1359" s="1"/>
      <c r="H1359" s="45" t="s">
        <v>20</v>
      </c>
      <c r="I1359" s="49">
        <f>VLOOKUP(I1323,'[2]Kelly Sunday O-U'!$C$2:$L$106,9,FALSE)</f>
        <v>-29.917593751466342</v>
      </c>
      <c r="J1359" s="1"/>
      <c r="K1359" s="49">
        <f>VLOOKUP(I1323,'[2]Kelly Sunday O-U'!$C$2:$L$106,10,FALSE)</f>
        <v>22.500011333883918</v>
      </c>
      <c r="L1359" s="17"/>
      <c r="M1359" s="1"/>
      <c r="N1359" s="45" t="s">
        <v>20</v>
      </c>
      <c r="O1359" s="49">
        <f>VLOOKUP(O1323,'[2]Kelly Sunday O-U'!$C$2:$L$106,9,FALSE)</f>
        <v>-29.917593751466342</v>
      </c>
      <c r="P1359" s="1"/>
      <c r="Q1359" s="49">
        <f>VLOOKUP(O1323,'[2]Kelly Sunday O-U'!$C$2:$L$106,10,FALSE)</f>
        <v>22.500011333883918</v>
      </c>
      <c r="R1359" s="17"/>
      <c r="S1359" s="1"/>
      <c r="T1359" s="1"/>
      <c r="U1359" s="1"/>
      <c r="V1359" s="1"/>
      <c r="W1359" s="1"/>
      <c r="X1359" s="1"/>
      <c r="Y1359" s="1"/>
      <c r="Z1359" s="1"/>
    </row>
    <row r="1360" spans="1:26" ht="13.5" customHeight="1" x14ac:dyDescent="0.2">
      <c r="A1360" s="1"/>
      <c r="B1360" s="55"/>
      <c r="C1360" s="56"/>
      <c r="D1360" s="57"/>
      <c r="E1360" s="56"/>
      <c r="F1360" s="58"/>
      <c r="G1360" s="1"/>
      <c r="H1360" s="55"/>
      <c r="I1360" s="56"/>
      <c r="J1360" s="57"/>
      <c r="K1360" s="56"/>
      <c r="L1360" s="58"/>
      <c r="M1360" s="1"/>
      <c r="N1360" s="55"/>
      <c r="O1360" s="56"/>
      <c r="P1360" s="57"/>
      <c r="Q1360" s="56"/>
      <c r="R1360" s="58"/>
      <c r="S1360" s="1"/>
      <c r="T1360" s="1"/>
      <c r="U1360" s="1"/>
      <c r="V1360" s="1"/>
      <c r="W1360" s="1"/>
      <c r="X1360" s="1"/>
      <c r="Y1360" s="1"/>
      <c r="Z1360" s="1"/>
    </row>
    <row r="1361" spans="1:26" ht="13.5" customHeight="1" x14ac:dyDescent="0.2">
      <c r="A1361" s="1"/>
      <c r="B1361" s="63"/>
      <c r="C1361" s="37"/>
      <c r="D1361" s="3"/>
      <c r="E1361" s="37"/>
      <c r="F1361" s="1"/>
      <c r="G1361" s="1"/>
      <c r="H1361" s="1"/>
      <c r="I1361" s="1"/>
      <c r="J1361" s="3"/>
      <c r="K1361" s="1"/>
      <c r="L1361" s="1"/>
      <c r="M1361" s="1"/>
      <c r="N1361" s="1"/>
      <c r="O1361" s="1"/>
      <c r="P1361" s="3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 ht="13.5" customHeight="1" x14ac:dyDescent="0.2">
      <c r="A1362" s="1"/>
      <c r="B1362" s="28"/>
      <c r="C1362" s="30"/>
      <c r="D1362" s="30"/>
      <c r="E1362" s="30"/>
      <c r="F1362" s="29"/>
      <c r="G1362" s="1"/>
      <c r="H1362" s="28"/>
      <c r="I1362" s="30"/>
      <c r="J1362" s="30"/>
      <c r="K1362" s="30"/>
      <c r="L1362" s="29"/>
      <c r="M1362" s="1"/>
      <c r="N1362" s="28"/>
      <c r="O1362" s="30"/>
      <c r="P1362" s="30"/>
      <c r="Q1362" s="30"/>
      <c r="R1362" s="29"/>
      <c r="S1362" s="1"/>
      <c r="T1362" s="1"/>
      <c r="U1362" s="1"/>
      <c r="V1362" s="1"/>
      <c r="W1362" s="1"/>
      <c r="X1362" s="1"/>
      <c r="Y1362" s="1"/>
      <c r="Z1362" s="1"/>
    </row>
    <row r="1363" spans="1:26" ht="13.5" customHeight="1" x14ac:dyDescent="0.2">
      <c r="A1363" s="1"/>
      <c r="B1363" s="18"/>
      <c r="C1363" s="31" t="s">
        <v>5</v>
      </c>
      <c r="D1363" s="31" t="s">
        <v>39</v>
      </c>
      <c r="E1363" s="1"/>
      <c r="F1363" s="17"/>
      <c r="G1363" s="1"/>
      <c r="H1363" s="18"/>
      <c r="I1363" s="31" t="s">
        <v>5</v>
      </c>
      <c r="J1363" s="31" t="s">
        <v>39</v>
      </c>
      <c r="K1363" s="1"/>
      <c r="L1363" s="17"/>
      <c r="M1363" s="1"/>
      <c r="N1363" s="18"/>
      <c r="O1363" s="31" t="s">
        <v>5</v>
      </c>
      <c r="P1363" s="31" t="s">
        <v>39</v>
      </c>
      <c r="Q1363" s="1"/>
      <c r="R1363" s="17"/>
      <c r="S1363" s="1"/>
      <c r="T1363" s="1"/>
      <c r="U1363" s="1"/>
      <c r="V1363" s="1"/>
      <c r="W1363" s="1"/>
      <c r="X1363" s="1"/>
      <c r="Y1363" s="1"/>
      <c r="Z1363" s="1"/>
    </row>
    <row r="1364" spans="1:26" ht="13.5" customHeight="1" x14ac:dyDescent="0.2">
      <c r="A1364" s="1"/>
      <c r="B1364" s="18" t="s">
        <v>6</v>
      </c>
      <c r="C1364" s="32">
        <f>VLOOKUP(C1363,[2]Stats!$B$2:$H$364,5,FALSE)-(VLOOKUP(C1363,[2]Stats!$B$2:$I$364,8,FALSE)/2)</f>
        <v>96.888500000000008</v>
      </c>
      <c r="D1364" s="32">
        <f>VLOOKUP(D1363,[2]Stats!$B$2:$H$364,5,FALSE)-(VLOOKUP(D1363,[2]Stats!$B$2:$I$364,8,FALSE)/2)</f>
        <v>90.991</v>
      </c>
      <c r="E1364" s="1"/>
      <c r="F1364" s="33"/>
      <c r="G1364" s="1"/>
      <c r="H1364" s="18" t="s">
        <v>6</v>
      </c>
      <c r="I1364" s="32">
        <f>VLOOKUP(I1363,[2]Stats!$B$2:$H$364,5,FALSE)-(VLOOKUP(I1363,[2]Stats!$B$2:$I$364,8,FALSE)/2)</f>
        <v>96.888500000000008</v>
      </c>
      <c r="J1364" s="32">
        <f>VLOOKUP(J1363,[2]Stats!$B$2:$H$364,5,FALSE)-(VLOOKUP(J1363,[2]Stats!$B$2:$I$364,8,FALSE)/2)</f>
        <v>90.991</v>
      </c>
      <c r="K1364" s="1"/>
      <c r="L1364" s="33"/>
      <c r="M1364" s="1"/>
      <c r="N1364" s="18" t="s">
        <v>6</v>
      </c>
      <c r="O1364" s="32">
        <f>VLOOKUP(O1363,[2]Stats!$B$2:$H$364,5,FALSE)-(VLOOKUP(O1363,[2]Stats!$B$2:$I$364,8,FALSE)/2)</f>
        <v>96.888500000000008</v>
      </c>
      <c r="P1364" s="32">
        <f>VLOOKUP(P1363,[2]Stats!$B$2:$H$364,5,FALSE)-(VLOOKUP(P1363,[2]Stats!$B$2:$I$364,8,FALSE)/2)</f>
        <v>90.991</v>
      </c>
      <c r="Q1364" s="1"/>
      <c r="R1364" s="33"/>
      <c r="S1364" s="1"/>
      <c r="T1364" s="1"/>
      <c r="U1364" s="1"/>
      <c r="V1364" s="1"/>
      <c r="W1364" s="1"/>
      <c r="X1364" s="1"/>
      <c r="Y1364" s="1"/>
      <c r="Z1364" s="1"/>
    </row>
    <row r="1365" spans="1:26" ht="13.5" customHeight="1" x14ac:dyDescent="0.2">
      <c r="A1365" s="1"/>
      <c r="B1365" s="18" t="s">
        <v>7</v>
      </c>
      <c r="C1365" s="32">
        <f>VLOOKUP(C1363,[2]Stats!$B$2:$H$364,6,FALSE)-(VLOOKUP(C1363,[2]Stats!$B$2:$I$364,8,FALSE)/2)</f>
        <v>107.88850000000001</v>
      </c>
      <c r="D1365" s="32">
        <f>VLOOKUP(D1363,[2]Stats!$B$2:$H$364,6,FALSE)-(VLOOKUP(D1363,[2]Stats!$B$2:$I$364,8,FALSE)/2)</f>
        <v>103.691</v>
      </c>
      <c r="E1365" s="1"/>
      <c r="F1365" s="35"/>
      <c r="G1365" s="1"/>
      <c r="H1365" s="18" t="s">
        <v>7</v>
      </c>
      <c r="I1365" s="32">
        <f>VLOOKUP(I1363,[2]Stats!$B$2:$H$364,6,FALSE)-(VLOOKUP(I1363,[2]Stats!$B$2:$I$364,8,FALSE)/2)</f>
        <v>107.88850000000001</v>
      </c>
      <c r="J1365" s="32">
        <f>VLOOKUP(J1363,[2]Stats!$B$2:$H$364,6,FALSE)-(VLOOKUP(J1363,[2]Stats!$B$2:$I$364,8,FALSE)/2)</f>
        <v>103.691</v>
      </c>
      <c r="K1365" s="1"/>
      <c r="L1365" s="35"/>
      <c r="M1365" s="1"/>
      <c r="N1365" s="18" t="s">
        <v>7</v>
      </c>
      <c r="O1365" s="32">
        <f>VLOOKUP(O1363,[2]Stats!$B$2:$H$364,6,FALSE)-(VLOOKUP(O1363,[2]Stats!$B$2:$I$364,8,FALSE)/2)</f>
        <v>107.88850000000001</v>
      </c>
      <c r="P1365" s="32">
        <f>VLOOKUP(P1363,[2]Stats!$B$2:$H$364,6,FALSE)-(VLOOKUP(P1363,[2]Stats!$B$2:$I$364,8,FALSE)/2)</f>
        <v>103.691</v>
      </c>
      <c r="Q1365" s="1"/>
      <c r="R1365" s="35"/>
      <c r="S1365" s="1"/>
      <c r="T1365" s="1"/>
      <c r="U1365" s="1"/>
      <c r="V1365" s="1"/>
      <c r="W1365" s="1"/>
      <c r="X1365" s="1"/>
      <c r="Y1365" s="1"/>
      <c r="Z1365" s="1"/>
    </row>
    <row r="1366" spans="1:26" ht="13.5" customHeight="1" x14ac:dyDescent="0.2">
      <c r="A1366" s="1"/>
      <c r="B1366" s="18"/>
      <c r="C1366" s="3"/>
      <c r="D1366" s="3"/>
      <c r="E1366" s="1"/>
      <c r="F1366" s="11"/>
      <c r="G1366" s="1"/>
      <c r="H1366" s="18"/>
      <c r="I1366" s="3"/>
      <c r="J1366" s="3"/>
      <c r="K1366" s="1"/>
      <c r="L1366" s="11"/>
      <c r="M1366" s="1"/>
      <c r="N1366" s="18"/>
      <c r="O1366" s="3"/>
      <c r="P1366" s="3"/>
      <c r="Q1366" s="1"/>
      <c r="R1366" s="11"/>
      <c r="S1366" s="1"/>
      <c r="T1366" s="1"/>
      <c r="U1366" s="1"/>
      <c r="V1366" s="1"/>
      <c r="W1366" s="1"/>
      <c r="X1366" s="1"/>
      <c r="Y1366" s="1"/>
      <c r="Z1366" s="1"/>
    </row>
    <row r="1367" spans="1:26" ht="13.5" customHeight="1" x14ac:dyDescent="0.2">
      <c r="A1367" s="1"/>
      <c r="B1367" s="18" t="s">
        <v>8</v>
      </c>
      <c r="C1367" s="32">
        <f>(C1364*D1365)/[2]Stats!$F$361</f>
        <v>97.492362928347887</v>
      </c>
      <c r="D1367" s="32">
        <f>(D1364*C1365)/[2]Stats!$F$361</f>
        <v>95.264456567931035</v>
      </c>
      <c r="E1367" s="1"/>
      <c r="F1367" s="11"/>
      <c r="G1367" s="1"/>
      <c r="H1367" s="18" t="s">
        <v>8</v>
      </c>
      <c r="I1367" s="32">
        <f>(I1364*J1365)/[2]Stats!$F$361</f>
        <v>97.492362928347887</v>
      </c>
      <c r="J1367" s="32">
        <f>(J1364*I1365)/[2]Stats!$F$361</f>
        <v>95.264456567931035</v>
      </c>
      <c r="K1367" s="1"/>
      <c r="L1367" s="11"/>
      <c r="M1367" s="1"/>
      <c r="N1367" s="18" t="s">
        <v>8</v>
      </c>
      <c r="O1367" s="32">
        <f>(O1364*P1365)/[2]Stats!$F$361</f>
        <v>97.492362928347887</v>
      </c>
      <c r="P1367" s="32">
        <f>(P1364*O1365)/[2]Stats!$F$361</f>
        <v>95.264456567931035</v>
      </c>
      <c r="Q1367" s="1"/>
      <c r="R1367" s="11"/>
      <c r="S1367" s="1"/>
      <c r="T1367" s="1"/>
      <c r="U1367" s="1"/>
      <c r="V1367" s="1"/>
      <c r="W1367" s="1"/>
      <c r="X1367" s="1"/>
      <c r="Y1367" s="1"/>
      <c r="Z1367" s="1"/>
    </row>
    <row r="1368" spans="1:26" ht="13.5" customHeight="1" x14ac:dyDescent="0.2">
      <c r="A1368" s="1"/>
      <c r="B1368" s="18"/>
      <c r="C1368" s="36"/>
      <c r="D1368" s="36"/>
      <c r="E1368" s="1"/>
      <c r="F1368" s="11"/>
      <c r="G1368" s="1"/>
      <c r="H1368" s="18"/>
      <c r="I1368" s="36"/>
      <c r="J1368" s="36"/>
      <c r="K1368" s="1"/>
      <c r="L1368" s="11"/>
      <c r="M1368" s="1"/>
      <c r="N1368" s="18"/>
      <c r="O1368" s="36"/>
      <c r="P1368" s="36"/>
      <c r="Q1368" s="1"/>
      <c r="R1368" s="11"/>
      <c r="S1368" s="1"/>
      <c r="T1368" s="1"/>
      <c r="U1368" s="1"/>
      <c r="V1368" s="1"/>
      <c r="W1368" s="1"/>
      <c r="X1368" s="1"/>
      <c r="Y1368" s="1"/>
      <c r="Z1368" s="1"/>
    </row>
    <row r="1369" spans="1:26" ht="13.5" customHeight="1" x14ac:dyDescent="0.2">
      <c r="A1369" s="1"/>
      <c r="B1369" s="18" t="s">
        <v>9</v>
      </c>
      <c r="C1369" s="32">
        <f>VLOOKUP(C1363,[2]Stats!$B$2:$H$364,7,FALSE)</f>
        <v>67.400000000000006</v>
      </c>
      <c r="D1369" s="32">
        <f>VLOOKUP(D1363,[2]Stats!$B$2:$H$364,7,FALSE)</f>
        <v>67.5</v>
      </c>
      <c r="E1369" s="37"/>
      <c r="F1369" s="38"/>
      <c r="G1369" s="1"/>
      <c r="H1369" s="18" t="s">
        <v>9</v>
      </c>
      <c r="I1369" s="32">
        <f>VLOOKUP(I1363,[2]Stats!$B$2:$H$364,7,FALSE)</f>
        <v>67.400000000000006</v>
      </c>
      <c r="J1369" s="32">
        <f>VLOOKUP(J1363,[2]Stats!$B$2:$H$364,7,FALSE)</f>
        <v>67.5</v>
      </c>
      <c r="K1369" s="37"/>
      <c r="L1369" s="38"/>
      <c r="M1369" s="1"/>
      <c r="N1369" s="18" t="s">
        <v>9</v>
      </c>
      <c r="O1369" s="32">
        <f>VLOOKUP(O1363,[2]Stats!$B$2:$H$364,7,FALSE)</f>
        <v>67.400000000000006</v>
      </c>
      <c r="P1369" s="32">
        <f>VLOOKUP(P1363,[2]Stats!$B$2:$H$364,7,FALSE)</f>
        <v>67.5</v>
      </c>
      <c r="Q1369" s="37"/>
      <c r="R1369" s="38"/>
      <c r="S1369" s="1"/>
      <c r="T1369" s="1"/>
      <c r="U1369" s="1"/>
      <c r="V1369" s="1"/>
      <c r="W1369" s="1"/>
      <c r="X1369" s="1"/>
      <c r="Y1369" s="1"/>
      <c r="Z1369" s="1"/>
    </row>
    <row r="1370" spans="1:26" ht="13.5" customHeight="1" x14ac:dyDescent="0.2">
      <c r="A1370" s="1"/>
      <c r="B1370" s="18" t="s">
        <v>10</v>
      </c>
      <c r="C1370" s="39" t="e">
        <f>C1369/[2]Stats!$H$364</f>
        <v>#DIV/0!</v>
      </c>
      <c r="D1370" s="39" t="e">
        <f>D1369/[2]Stats!$H$364</f>
        <v>#DIV/0!</v>
      </c>
      <c r="E1370" s="37"/>
      <c r="F1370" s="38"/>
      <c r="G1370" s="1"/>
      <c r="H1370" s="18" t="s">
        <v>10</v>
      </c>
      <c r="I1370" s="39" t="e">
        <f>I1369/[2]Stats!$H$364</f>
        <v>#DIV/0!</v>
      </c>
      <c r="J1370" s="39" t="e">
        <f>J1369/[2]Stats!$H$364</f>
        <v>#DIV/0!</v>
      </c>
      <c r="K1370" s="37"/>
      <c r="L1370" s="38"/>
      <c r="M1370" s="1"/>
      <c r="N1370" s="18" t="s">
        <v>10</v>
      </c>
      <c r="O1370" s="39" t="e">
        <f>O1369/[2]Stats!$H$364</f>
        <v>#DIV/0!</v>
      </c>
      <c r="P1370" s="39" t="e">
        <f>P1369/[2]Stats!$H$364</f>
        <v>#DIV/0!</v>
      </c>
      <c r="Q1370" s="37"/>
      <c r="R1370" s="38"/>
      <c r="S1370" s="1"/>
      <c r="T1370" s="1"/>
      <c r="U1370" s="1"/>
      <c r="V1370" s="1"/>
      <c r="W1370" s="1"/>
      <c r="X1370" s="1"/>
      <c r="Y1370" s="1"/>
      <c r="Z1370" s="1"/>
    </row>
    <row r="1371" spans="1:26" ht="13.5" customHeight="1" x14ac:dyDescent="0.2">
      <c r="A1371" s="1"/>
      <c r="B1371" s="18" t="s">
        <v>11</v>
      </c>
      <c r="C1371" s="79" t="e">
        <f>(((C1370*D1370)*[2]Stats!$H$364))</f>
        <v>#DIV/0!</v>
      </c>
      <c r="D1371" s="75"/>
      <c r="E1371" s="37"/>
      <c r="F1371" s="38"/>
      <c r="G1371" s="1"/>
      <c r="H1371" s="18" t="s">
        <v>11</v>
      </c>
      <c r="I1371" s="79" t="e">
        <f>(((I1370*J1370)*[2]Stats!$H$364))</f>
        <v>#DIV/0!</v>
      </c>
      <c r="J1371" s="75"/>
      <c r="K1371" s="37"/>
      <c r="L1371" s="38"/>
      <c r="M1371" s="1"/>
      <c r="N1371" s="18" t="s">
        <v>11</v>
      </c>
      <c r="O1371" s="79" t="e">
        <f>(((O1370*P1370)*[2]Stats!$H$364))</f>
        <v>#DIV/0!</v>
      </c>
      <c r="P1371" s="75"/>
      <c r="Q1371" s="37"/>
      <c r="R1371" s="38"/>
      <c r="S1371" s="1"/>
      <c r="T1371" s="1"/>
      <c r="U1371" s="1"/>
      <c r="V1371" s="1"/>
      <c r="W1371" s="1"/>
      <c r="X1371" s="1"/>
      <c r="Y1371" s="1"/>
      <c r="Z1371" s="1"/>
    </row>
    <row r="1372" spans="1:26" ht="13.5" customHeight="1" thickBot="1" x14ac:dyDescent="0.25">
      <c r="A1372" s="1"/>
      <c r="B1372" s="18"/>
      <c r="C1372" s="40"/>
      <c r="D1372" s="40"/>
      <c r="E1372" s="37"/>
      <c r="F1372" s="38"/>
      <c r="G1372" s="1"/>
      <c r="H1372" s="18"/>
      <c r="I1372" s="40"/>
      <c r="J1372" s="40"/>
      <c r="K1372" s="37"/>
      <c r="L1372" s="38"/>
      <c r="M1372" s="1"/>
      <c r="N1372" s="18"/>
      <c r="O1372" s="40"/>
      <c r="P1372" s="40"/>
      <c r="Q1372" s="37"/>
      <c r="R1372" s="38"/>
      <c r="S1372" s="1"/>
      <c r="T1372" s="1"/>
      <c r="U1372" s="1"/>
      <c r="V1372" s="1"/>
      <c r="W1372" s="1"/>
      <c r="X1372" s="1"/>
      <c r="Y1372" s="1"/>
      <c r="Z1372" s="1"/>
    </row>
    <row r="1373" spans="1:26" ht="13.5" customHeight="1" thickBot="1" x14ac:dyDescent="0.25">
      <c r="A1373" s="1"/>
      <c r="B1373" s="18" t="s">
        <v>12</v>
      </c>
      <c r="C1373" s="41" t="e">
        <f>C1367*(C1371/100)-((VLOOKUP(D1363,[2]Stats!$B$2:$K$364,10,FALSE))/2)-(C1374/2)+(D1374/2)</f>
        <v>#DIV/0!</v>
      </c>
      <c r="D1373" s="41" t="e">
        <f>D1367*(C1371/100)+((VLOOKUP(D1363,[2]Stats!$B$2:$K$364,10,FALSE))/2)-(D1374/2)+(C1374/2)</f>
        <v>#DIV/0!</v>
      </c>
      <c r="E1373" s="1"/>
      <c r="F1373" s="17"/>
      <c r="G1373" s="1"/>
      <c r="H1373" s="18" t="s">
        <v>12</v>
      </c>
      <c r="I1373" s="41" t="e">
        <f>I1367*(I1371/100)-((VLOOKUP(J1363,[2]Stats!$B$2:$K$364,10,FALSE))/2)-(I1374/2)+(J1374/2)</f>
        <v>#DIV/0!</v>
      </c>
      <c r="J1373" s="41" t="e">
        <f>J1367*(I1371/100)+((VLOOKUP(J1363,[2]Stats!$B$2:$K$364,10,FALSE))/2)-(J1374/2)+(I1374/2)</f>
        <v>#DIV/0!</v>
      </c>
      <c r="K1373" s="1"/>
      <c r="L1373" s="17"/>
      <c r="M1373" s="1"/>
      <c r="N1373" s="18" t="s">
        <v>12</v>
      </c>
      <c r="O1373" s="41" t="e">
        <f>O1367*(O1371/100)-((VLOOKUP(P1363,[2]Stats!$B$2:$K$364,10,FALSE))/2)-(O1374/2)+(P1374/2)</f>
        <v>#DIV/0!</v>
      </c>
      <c r="P1373" s="41" t="e">
        <f>P1367*(O1371/100)+((VLOOKUP(P1363,[2]Stats!$B$2:$K$364,10,FALSE))/2)-(P1374/2)+(O1374/2)</f>
        <v>#DIV/0!</v>
      </c>
      <c r="Q1373" s="1"/>
      <c r="R1373" s="17"/>
      <c r="S1373" s="1"/>
      <c r="T1373" s="1"/>
      <c r="U1373" s="1"/>
      <c r="V1373" s="1"/>
      <c r="W1373" s="1"/>
      <c r="X1373" s="1"/>
      <c r="Y1373" s="1"/>
      <c r="Z1373" s="1"/>
    </row>
    <row r="1374" spans="1:26" ht="13.5" customHeight="1" x14ac:dyDescent="0.2">
      <c r="A1374" s="1"/>
      <c r="B1374" s="18"/>
      <c r="C1374" s="42">
        <f>VLOOKUP(C1363,[2]Sheet14!$C$2:$D$364,2,FALSE)</f>
        <v>0</v>
      </c>
      <c r="D1374" s="42">
        <f>VLOOKUP(D1363,[2]Sheet14!$C$2:$D$364,2,FALSE)</f>
        <v>0</v>
      </c>
      <c r="E1374" s="1"/>
      <c r="F1374" s="17"/>
      <c r="G1374" s="1"/>
      <c r="H1374" s="18"/>
      <c r="I1374" s="42">
        <f>VLOOKUP(I1363,[2]Sheet14!$C$2:$D$364,2,FALSE)</f>
        <v>0</v>
      </c>
      <c r="J1374" s="42">
        <f>VLOOKUP(J1363,[2]Sheet14!$C$2:$D$364,2,FALSE)</f>
        <v>0</v>
      </c>
      <c r="K1374" s="1"/>
      <c r="L1374" s="17"/>
      <c r="M1374" s="1"/>
      <c r="N1374" s="18"/>
      <c r="O1374" s="42">
        <f>VLOOKUP(O1363,[2]Sheet14!$C$2:$D$364,2,FALSE)</f>
        <v>0</v>
      </c>
      <c r="P1374" s="42">
        <f>VLOOKUP(P1363,[2]Sheet14!$C$2:$D$364,2,FALSE)</f>
        <v>0</v>
      </c>
      <c r="Q1374" s="1"/>
      <c r="R1374" s="17"/>
      <c r="S1374" s="1"/>
      <c r="T1374" s="1"/>
      <c r="U1374" s="1"/>
      <c r="V1374" s="1"/>
      <c r="W1374" s="1"/>
      <c r="X1374" s="1"/>
      <c r="Y1374" s="1"/>
      <c r="Z1374" s="1"/>
    </row>
    <row r="1375" spans="1:26" ht="13.5" customHeight="1" x14ac:dyDescent="0.2">
      <c r="A1375" s="1"/>
      <c r="B1375" s="18"/>
      <c r="C1375" s="32"/>
      <c r="D1375" s="32"/>
      <c r="E1375" s="1"/>
      <c r="F1375" s="17"/>
      <c r="G1375" s="1"/>
      <c r="H1375" s="18"/>
      <c r="I1375" s="32"/>
      <c r="J1375" s="32"/>
      <c r="K1375" s="1"/>
      <c r="L1375" s="17"/>
      <c r="M1375" s="1"/>
      <c r="N1375" s="18"/>
      <c r="O1375" s="32"/>
      <c r="P1375" s="32"/>
      <c r="Q1375" s="1"/>
      <c r="R1375" s="17"/>
      <c r="S1375" s="1"/>
      <c r="T1375" s="1"/>
      <c r="U1375" s="1"/>
      <c r="V1375" s="1"/>
      <c r="W1375" s="1"/>
      <c r="X1375" s="1"/>
      <c r="Y1375" s="1"/>
      <c r="Z1375" s="1"/>
    </row>
    <row r="1376" spans="1:26" ht="13.5" customHeight="1" x14ac:dyDescent="0.2">
      <c r="A1376" s="1"/>
      <c r="B1376" s="43" t="s">
        <v>13</v>
      </c>
      <c r="C1376" s="1"/>
      <c r="D1376" s="3" t="s">
        <v>14</v>
      </c>
      <c r="E1376" s="3"/>
      <c r="F1376" s="11" t="s">
        <v>14</v>
      </c>
      <c r="G1376" s="1"/>
      <c r="H1376" s="43" t="s">
        <v>13</v>
      </c>
      <c r="I1376" s="1"/>
      <c r="J1376" s="3" t="s">
        <v>14</v>
      </c>
      <c r="K1376" s="3"/>
      <c r="L1376" s="11" t="s">
        <v>14</v>
      </c>
      <c r="M1376" s="1"/>
      <c r="N1376" s="43" t="s">
        <v>13</v>
      </c>
      <c r="O1376" s="1"/>
      <c r="P1376" s="3" t="s">
        <v>14</v>
      </c>
      <c r="Q1376" s="3"/>
      <c r="R1376" s="11" t="s">
        <v>14</v>
      </c>
      <c r="S1376" s="1"/>
      <c r="T1376" s="1"/>
      <c r="U1376" s="1"/>
      <c r="V1376" s="1"/>
      <c r="W1376" s="1"/>
      <c r="X1376" s="1"/>
      <c r="Y1376" s="1"/>
      <c r="Z1376" s="1"/>
    </row>
    <row r="1377" spans="1:26" ht="13.5" customHeight="1" x14ac:dyDescent="0.2">
      <c r="A1377" s="1"/>
      <c r="B1377" s="44"/>
      <c r="C1377" s="31" t="str">
        <f>C1363</f>
        <v>North Carolina A&amp;T</v>
      </c>
      <c r="D1377" s="64" t="s">
        <v>40</v>
      </c>
      <c r="E1377" s="31" t="str">
        <f>D1363</f>
        <v>Maryland Eastern Shore</v>
      </c>
      <c r="F1377" s="11">
        <v>-8</v>
      </c>
      <c r="G1377" s="1"/>
      <c r="H1377" s="44"/>
      <c r="I1377" s="31" t="str">
        <f>I1363</f>
        <v>North Carolina A&amp;T</v>
      </c>
      <c r="J1377" s="64" t="s">
        <v>40</v>
      </c>
      <c r="K1377" s="31" t="str">
        <f>J1363</f>
        <v>Maryland Eastern Shore</v>
      </c>
      <c r="L1377" s="11">
        <v>-8</v>
      </c>
      <c r="M1377" s="1"/>
      <c r="N1377" s="44"/>
      <c r="O1377" s="31" t="str">
        <f>O1363</f>
        <v>North Carolina A&amp;T</v>
      </c>
      <c r="P1377" s="64" t="s">
        <v>40</v>
      </c>
      <c r="Q1377" s="31" t="str">
        <f>P1363</f>
        <v>Maryland Eastern Shore</v>
      </c>
      <c r="R1377" s="11">
        <v>-8</v>
      </c>
      <c r="S1377" s="1"/>
      <c r="T1377" s="1"/>
      <c r="U1377" s="1"/>
      <c r="V1377" s="1"/>
      <c r="W1377" s="1"/>
      <c r="X1377" s="1"/>
      <c r="Y1377" s="1"/>
      <c r="Z1377" s="1"/>
    </row>
    <row r="1378" spans="1:26" ht="13.5" customHeight="1" x14ac:dyDescent="0.2">
      <c r="A1378" s="1"/>
      <c r="B1378" s="45" t="s">
        <v>15</v>
      </c>
      <c r="C1378" s="46" t="e">
        <f>IF(D1377&gt;0,C1373+D1377,C1373)</f>
        <v>#DIV/0!</v>
      </c>
      <c r="D1378" s="1"/>
      <c r="E1378" s="46" t="e">
        <f>IF(F1377&gt;0,D1373+F1377,D1373)</f>
        <v>#DIV/0!</v>
      </c>
      <c r="F1378" s="17"/>
      <c r="G1378" s="1"/>
      <c r="H1378" s="45" t="s">
        <v>15</v>
      </c>
      <c r="I1378" s="46" t="e">
        <f>IF(J1377&gt;0,I1373+J1377,I1373)</f>
        <v>#DIV/0!</v>
      </c>
      <c r="J1378" s="1"/>
      <c r="K1378" s="46" t="e">
        <f>IF(L1377&gt;0,J1373+L1377,J1373)</f>
        <v>#DIV/0!</v>
      </c>
      <c r="L1378" s="17"/>
      <c r="M1378" s="1"/>
      <c r="N1378" s="45" t="s">
        <v>15</v>
      </c>
      <c r="O1378" s="46" t="e">
        <f>IF(P1377&gt;0,O1373+P1377,O1373)</f>
        <v>#DIV/0!</v>
      </c>
      <c r="P1378" s="1"/>
      <c r="Q1378" s="46" t="e">
        <f>IF(R1377&gt;0,P1373+R1377,P1373)</f>
        <v>#DIV/0!</v>
      </c>
      <c r="R1378" s="17"/>
      <c r="S1378" s="1"/>
      <c r="T1378" s="1"/>
      <c r="U1378" s="1"/>
      <c r="V1378" s="1"/>
      <c r="W1378" s="1"/>
      <c r="X1378" s="1"/>
      <c r="Y1378" s="1"/>
      <c r="Z1378" s="1"/>
    </row>
    <row r="1379" spans="1:26" ht="13.5" customHeight="1" x14ac:dyDescent="0.2">
      <c r="A1379" s="1"/>
      <c r="B1379" s="44"/>
      <c r="C1379" s="37"/>
      <c r="D1379" s="3" t="s">
        <v>16</v>
      </c>
      <c r="E1379" s="37"/>
      <c r="F1379" s="11" t="s">
        <v>16</v>
      </c>
      <c r="G1379" s="1"/>
      <c r="H1379" s="44"/>
      <c r="I1379" s="37"/>
      <c r="J1379" s="3" t="s">
        <v>16</v>
      </c>
      <c r="K1379" s="37"/>
      <c r="L1379" s="11" t="s">
        <v>16</v>
      </c>
      <c r="M1379" s="1"/>
      <c r="N1379" s="44"/>
      <c r="O1379" s="37"/>
      <c r="P1379" s="3" t="s">
        <v>16</v>
      </c>
      <c r="Q1379" s="37"/>
      <c r="R1379" s="11" t="s">
        <v>16</v>
      </c>
      <c r="S1379" s="1"/>
      <c r="T1379" s="1"/>
      <c r="U1379" s="1"/>
      <c r="V1379" s="1"/>
      <c r="W1379" s="1"/>
      <c r="X1379" s="1"/>
      <c r="Y1379" s="1"/>
      <c r="Z1379" s="1"/>
    </row>
    <row r="1380" spans="1:26" ht="13.5" customHeight="1" x14ac:dyDescent="0.2">
      <c r="A1380" s="1"/>
      <c r="B1380" s="18" t="s">
        <v>17</v>
      </c>
      <c r="C1380" s="37" t="e">
        <f>((C1378^7.45)/((C1378^7.45)+(E1378^7.45)))</f>
        <v>#DIV/0!</v>
      </c>
      <c r="D1380" s="32" t="e">
        <f>-(C1373-D1373)</f>
        <v>#DIV/0!</v>
      </c>
      <c r="E1380" s="37" t="e">
        <f>((E1378^7.45)/((E1378^7.45)+(C1378^7.45)))</f>
        <v>#DIV/0!</v>
      </c>
      <c r="F1380" s="47" t="e">
        <f>-(D1373-C1373)</f>
        <v>#DIV/0!</v>
      </c>
      <c r="G1380" s="1"/>
      <c r="H1380" s="18" t="s">
        <v>17</v>
      </c>
      <c r="I1380" s="37" t="e">
        <f>((I1378^7.45)/((I1378^7.45)+(K1378^7.45)))</f>
        <v>#DIV/0!</v>
      </c>
      <c r="J1380" s="32" t="e">
        <f>-(I1373-J1373)</f>
        <v>#DIV/0!</v>
      </c>
      <c r="K1380" s="37" t="e">
        <f>((K1378^7.45)/((K1378^7.45)+(I1378^7.45)))</f>
        <v>#DIV/0!</v>
      </c>
      <c r="L1380" s="47" t="e">
        <f>-(J1373-I1373)</f>
        <v>#DIV/0!</v>
      </c>
      <c r="M1380" s="1"/>
      <c r="N1380" s="18" t="s">
        <v>17</v>
      </c>
      <c r="O1380" s="37" t="e">
        <f>((O1378^7.45)/((O1378^7.45)+(Q1378^7.45)))</f>
        <v>#DIV/0!</v>
      </c>
      <c r="P1380" s="32" t="e">
        <f>-(O1373-P1373)</f>
        <v>#DIV/0!</v>
      </c>
      <c r="Q1380" s="37" t="e">
        <f>((Q1378^7.45)/((Q1378^7.45)+(O1378^7.45)))</f>
        <v>#DIV/0!</v>
      </c>
      <c r="R1380" s="47" t="e">
        <f>-(P1373-O1373)</f>
        <v>#DIV/0!</v>
      </c>
      <c r="S1380" s="1"/>
      <c r="T1380" s="1"/>
      <c r="U1380" s="1"/>
      <c r="V1380" s="1"/>
      <c r="W1380" s="1"/>
      <c r="X1380" s="1"/>
      <c r="Y1380" s="1"/>
      <c r="Z1380" s="1"/>
    </row>
    <row r="1381" spans="1:26" ht="13.5" customHeight="1" x14ac:dyDescent="0.2">
      <c r="A1381" s="1"/>
      <c r="B1381" s="18"/>
      <c r="C1381" s="37"/>
      <c r="D1381" s="1"/>
      <c r="E1381" s="37"/>
      <c r="F1381" s="17"/>
      <c r="G1381" s="1"/>
      <c r="H1381" s="18"/>
      <c r="I1381" s="37"/>
      <c r="J1381" s="1"/>
      <c r="K1381" s="37"/>
      <c r="L1381" s="17"/>
      <c r="M1381" s="1"/>
      <c r="N1381" s="18"/>
      <c r="O1381" s="37"/>
      <c r="P1381" s="1"/>
      <c r="Q1381" s="37"/>
      <c r="R1381" s="17"/>
      <c r="S1381" s="1"/>
      <c r="T1381" s="1"/>
      <c r="U1381" s="1"/>
      <c r="V1381" s="1"/>
      <c r="W1381" s="1"/>
      <c r="X1381" s="1"/>
      <c r="Y1381" s="1"/>
      <c r="Z1381" s="1"/>
    </row>
    <row r="1382" spans="1:26" ht="13.5" customHeight="1" x14ac:dyDescent="0.2">
      <c r="A1382" s="1"/>
      <c r="B1382" s="18" t="s">
        <v>18</v>
      </c>
      <c r="C1382" s="37">
        <f>110/(110+100)</f>
        <v>0.52380952380952384</v>
      </c>
      <c r="D1382" s="1"/>
      <c r="E1382" s="37">
        <f>110/(110+100)</f>
        <v>0.52380952380952384</v>
      </c>
      <c r="F1382" s="17"/>
      <c r="G1382" s="1"/>
      <c r="H1382" s="18" t="s">
        <v>18</v>
      </c>
      <c r="I1382" s="37">
        <f>110/(110+100)</f>
        <v>0.52380952380952384</v>
      </c>
      <c r="J1382" s="1"/>
      <c r="K1382" s="37">
        <f>110/(110+100)</f>
        <v>0.52380952380952384</v>
      </c>
      <c r="L1382" s="17"/>
      <c r="M1382" s="1"/>
      <c r="N1382" s="18" t="s">
        <v>18</v>
      </c>
      <c r="O1382" s="37">
        <f>110/(110+100)</f>
        <v>0.52380952380952384</v>
      </c>
      <c r="P1382" s="1"/>
      <c r="Q1382" s="37">
        <f>110/(110+100)</f>
        <v>0.52380952380952384</v>
      </c>
      <c r="R1382" s="17"/>
      <c r="S1382" s="1"/>
      <c r="T1382" s="1"/>
      <c r="U1382" s="1"/>
      <c r="V1382" s="1"/>
      <c r="W1382" s="1"/>
      <c r="X1382" s="1"/>
      <c r="Y1382" s="1"/>
      <c r="Z1382" s="1"/>
    </row>
    <row r="1383" spans="1:26" ht="13.5" customHeight="1" x14ac:dyDescent="0.2">
      <c r="A1383" s="1"/>
      <c r="B1383" s="18"/>
      <c r="C1383" s="37"/>
      <c r="D1383" s="1"/>
      <c r="E1383" s="37"/>
      <c r="F1383" s="17"/>
      <c r="G1383" s="1"/>
      <c r="H1383" s="18"/>
      <c r="I1383" s="37"/>
      <c r="J1383" s="1"/>
      <c r="K1383" s="37"/>
      <c r="L1383" s="17"/>
      <c r="M1383" s="1"/>
      <c r="N1383" s="18"/>
      <c r="O1383" s="37"/>
      <c r="P1383" s="1"/>
      <c r="Q1383" s="37"/>
      <c r="R1383" s="17"/>
      <c r="S1383" s="1"/>
      <c r="T1383" s="1"/>
      <c r="U1383" s="1"/>
      <c r="V1383" s="1"/>
      <c r="W1383" s="1"/>
      <c r="X1383" s="1"/>
      <c r="Y1383" s="1"/>
      <c r="Z1383" s="1"/>
    </row>
    <row r="1384" spans="1:26" ht="13.5" customHeight="1" x14ac:dyDescent="0.2">
      <c r="A1384" s="1"/>
      <c r="B1384" s="45" t="s">
        <v>19</v>
      </c>
      <c r="C1384" s="48" t="e">
        <f>C1380-C1382</f>
        <v>#DIV/0!</v>
      </c>
      <c r="D1384" s="1"/>
      <c r="E1384" s="48" t="e">
        <f>E1380-E1382</f>
        <v>#DIV/0!</v>
      </c>
      <c r="F1384" s="17"/>
      <c r="G1384" s="1"/>
      <c r="H1384" s="45" t="s">
        <v>19</v>
      </c>
      <c r="I1384" s="48" t="e">
        <f>I1380-I1382</f>
        <v>#DIV/0!</v>
      </c>
      <c r="J1384" s="1"/>
      <c r="K1384" s="48" t="e">
        <f>K1380-K1382</f>
        <v>#DIV/0!</v>
      </c>
      <c r="L1384" s="17"/>
      <c r="M1384" s="1"/>
      <c r="N1384" s="45" t="s">
        <v>19</v>
      </c>
      <c r="O1384" s="48" t="e">
        <f>O1380-O1382</f>
        <v>#DIV/0!</v>
      </c>
      <c r="P1384" s="1"/>
      <c r="Q1384" s="48" t="e">
        <f>Q1380-Q1382</f>
        <v>#DIV/0!</v>
      </c>
      <c r="R1384" s="17"/>
      <c r="S1384" s="1"/>
      <c r="T1384" s="1"/>
      <c r="U1384" s="1"/>
      <c r="V1384" s="1"/>
      <c r="W1384" s="1"/>
      <c r="X1384" s="1"/>
      <c r="Y1384" s="1"/>
      <c r="Z1384" s="1"/>
    </row>
    <row r="1385" spans="1:26" ht="13.5" customHeight="1" x14ac:dyDescent="0.2">
      <c r="A1385" s="1"/>
      <c r="B1385" s="44"/>
      <c r="C1385" s="37"/>
      <c r="D1385" s="1"/>
      <c r="E1385" s="37"/>
      <c r="F1385" s="17"/>
      <c r="G1385" s="1"/>
      <c r="H1385" s="44"/>
      <c r="I1385" s="37"/>
      <c r="J1385" s="1"/>
      <c r="K1385" s="37"/>
      <c r="L1385" s="17"/>
      <c r="M1385" s="1"/>
      <c r="N1385" s="44"/>
      <c r="O1385" s="37"/>
      <c r="P1385" s="1"/>
      <c r="Q1385" s="37"/>
      <c r="R1385" s="17"/>
      <c r="S1385" s="1"/>
      <c r="T1385" s="1"/>
      <c r="U1385" s="1"/>
      <c r="V1385" s="1"/>
      <c r="W1385" s="1"/>
      <c r="X1385" s="1"/>
      <c r="Y1385" s="1"/>
      <c r="Z1385" s="1"/>
    </row>
    <row r="1386" spans="1:26" ht="13.5" customHeight="1" x14ac:dyDescent="0.2">
      <c r="A1386" s="1"/>
      <c r="B1386" s="45" t="s">
        <v>20</v>
      </c>
      <c r="C1386" s="49">
        <f>VLOOKUP(C1363,'[2]Kelly Sunday'!$C$2:$L$106,9,FALSE)</f>
        <v>-3.11077897412226</v>
      </c>
      <c r="D1386" s="1"/>
      <c r="E1386" s="49">
        <f>VLOOKUP(D1363,'[2]Kelly Sunday'!$E$2:$L$106,8,FALSE)</f>
        <v>-39.214139831542859</v>
      </c>
      <c r="F1386" s="17"/>
      <c r="G1386" s="1"/>
      <c r="H1386" s="45" t="s">
        <v>20</v>
      </c>
      <c r="I1386" s="49">
        <f>VLOOKUP(I1363,'[2]Kelly Sunday'!$C$2:$L$106,9,FALSE)</f>
        <v>-3.11077897412226</v>
      </c>
      <c r="J1386" s="1"/>
      <c r="K1386" s="49">
        <f>VLOOKUP(J1363,'[2]Kelly Sunday'!$E$2:$L$106,8,FALSE)</f>
        <v>-39.214139831542859</v>
      </c>
      <c r="L1386" s="17"/>
      <c r="M1386" s="1"/>
      <c r="N1386" s="45" t="s">
        <v>20</v>
      </c>
      <c r="O1386" s="49">
        <f>VLOOKUP(O1363,'[2]Kelly Sunday'!$C$2:$L$106,9,FALSE)</f>
        <v>-3.11077897412226</v>
      </c>
      <c r="P1386" s="1"/>
      <c r="Q1386" s="49">
        <f>VLOOKUP(P1363,'[2]Kelly Sunday'!$E$2:$L$106,8,FALSE)</f>
        <v>-39.214139831542859</v>
      </c>
      <c r="R1386" s="17"/>
      <c r="S1386" s="1"/>
      <c r="T1386" s="1"/>
      <c r="U1386" s="1"/>
      <c r="V1386" s="1"/>
      <c r="W1386" s="1"/>
      <c r="X1386" s="1"/>
      <c r="Y1386" s="1"/>
      <c r="Z1386" s="1"/>
    </row>
    <row r="1387" spans="1:26" ht="13.5" customHeight="1" x14ac:dyDescent="0.2">
      <c r="A1387" s="1"/>
      <c r="B1387" s="44"/>
      <c r="C1387" s="37"/>
      <c r="D1387" s="1"/>
      <c r="E1387" s="37"/>
      <c r="F1387" s="17"/>
      <c r="G1387" s="1"/>
      <c r="H1387" s="44"/>
      <c r="I1387" s="37"/>
      <c r="J1387" s="1"/>
      <c r="K1387" s="37"/>
      <c r="L1387" s="17"/>
      <c r="M1387" s="1"/>
      <c r="N1387" s="44"/>
      <c r="O1387" s="37"/>
      <c r="P1387" s="1"/>
      <c r="Q1387" s="37"/>
      <c r="R1387" s="17"/>
      <c r="S1387" s="1"/>
      <c r="T1387" s="1"/>
      <c r="U1387" s="1"/>
      <c r="V1387" s="1"/>
      <c r="W1387" s="1"/>
      <c r="X1387" s="1"/>
      <c r="Y1387" s="1"/>
      <c r="Z1387" s="1"/>
    </row>
    <row r="1388" spans="1:26" ht="13.5" customHeight="1" x14ac:dyDescent="0.2">
      <c r="A1388" s="1"/>
      <c r="B1388" s="50" t="s">
        <v>21</v>
      </c>
      <c r="C1388" s="37"/>
      <c r="D1388" s="3" t="s">
        <v>14</v>
      </c>
      <c r="E1388" s="37"/>
      <c r="F1388" s="17"/>
      <c r="G1388" s="1"/>
      <c r="H1388" s="50" t="s">
        <v>21</v>
      </c>
      <c r="I1388" s="37"/>
      <c r="J1388" s="3" t="s">
        <v>14</v>
      </c>
      <c r="K1388" s="37"/>
      <c r="L1388" s="17"/>
      <c r="M1388" s="1"/>
      <c r="N1388" s="50" t="s">
        <v>21</v>
      </c>
      <c r="O1388" s="37"/>
      <c r="P1388" s="3" t="s">
        <v>14</v>
      </c>
      <c r="Q1388" s="37"/>
      <c r="R1388" s="17"/>
      <c r="S1388" s="1"/>
      <c r="T1388" s="1"/>
      <c r="U1388" s="1"/>
      <c r="V1388" s="1"/>
      <c r="W1388" s="1"/>
      <c r="X1388" s="1"/>
      <c r="Y1388" s="1"/>
      <c r="Z1388" s="1"/>
    </row>
    <row r="1389" spans="1:26" ht="13.5" customHeight="1" x14ac:dyDescent="0.2">
      <c r="A1389" s="1"/>
      <c r="B1389" s="44"/>
      <c r="C1389" s="31" t="str">
        <f>C1363</f>
        <v>North Carolina A&amp;T</v>
      </c>
      <c r="D1389" s="3">
        <v>145</v>
      </c>
      <c r="E1389" s="31" t="str">
        <f>D1363</f>
        <v>Maryland Eastern Shore</v>
      </c>
      <c r="F1389" s="17" t="s">
        <v>22</v>
      </c>
      <c r="G1389" s="1"/>
      <c r="H1389" s="44"/>
      <c r="I1389" s="31" t="str">
        <f>I1363</f>
        <v>North Carolina A&amp;T</v>
      </c>
      <c r="J1389" s="3">
        <v>145</v>
      </c>
      <c r="K1389" s="31" t="str">
        <f>J1363</f>
        <v>Maryland Eastern Shore</v>
      </c>
      <c r="L1389" s="17" t="s">
        <v>22</v>
      </c>
      <c r="M1389" s="1"/>
      <c r="N1389" s="44"/>
      <c r="O1389" s="31" t="str">
        <f>O1363</f>
        <v>North Carolina A&amp;T</v>
      </c>
      <c r="P1389" s="3">
        <v>145</v>
      </c>
      <c r="Q1389" s="31" t="str">
        <f>P1363</f>
        <v>Maryland Eastern Shore</v>
      </c>
      <c r="R1389" s="17" t="s">
        <v>22</v>
      </c>
      <c r="S1389" s="1"/>
      <c r="T1389" s="1"/>
      <c r="U1389" s="1"/>
      <c r="V1389" s="1"/>
      <c r="W1389" s="1"/>
      <c r="X1389" s="1"/>
      <c r="Y1389" s="1"/>
      <c r="Z1389" s="1"/>
    </row>
    <row r="1390" spans="1:26" ht="13.5" customHeight="1" x14ac:dyDescent="0.2">
      <c r="A1390" s="1"/>
      <c r="B1390" s="45" t="s">
        <v>23</v>
      </c>
      <c r="C1390" s="46" t="e">
        <f>C1373</f>
        <v>#DIV/0!</v>
      </c>
      <c r="D1390" s="1"/>
      <c r="E1390" s="46" t="e">
        <f>D1373</f>
        <v>#DIV/0!</v>
      </c>
      <c r="F1390" s="33" t="e">
        <f>E1390+C1390</f>
        <v>#DIV/0!</v>
      </c>
      <c r="G1390" s="1"/>
      <c r="H1390" s="45" t="s">
        <v>23</v>
      </c>
      <c r="I1390" s="46" t="e">
        <f>I1373</f>
        <v>#DIV/0!</v>
      </c>
      <c r="J1390" s="1"/>
      <c r="K1390" s="46" t="e">
        <f>J1373</f>
        <v>#DIV/0!</v>
      </c>
      <c r="L1390" s="33" t="e">
        <f>K1390+I1390</f>
        <v>#DIV/0!</v>
      </c>
      <c r="M1390" s="1"/>
      <c r="N1390" s="45" t="s">
        <v>23</v>
      </c>
      <c r="O1390" s="46" t="e">
        <f>O1373</f>
        <v>#DIV/0!</v>
      </c>
      <c r="P1390" s="1"/>
      <c r="Q1390" s="46" t="e">
        <f>P1373</f>
        <v>#DIV/0!</v>
      </c>
      <c r="R1390" s="33" t="e">
        <f>Q1390+O1390</f>
        <v>#DIV/0!</v>
      </c>
      <c r="S1390" s="1"/>
      <c r="T1390" s="1"/>
      <c r="U1390" s="1"/>
      <c r="V1390" s="1"/>
      <c r="W1390" s="1"/>
      <c r="X1390" s="1"/>
      <c r="Y1390" s="1"/>
      <c r="Z1390" s="1"/>
    </row>
    <row r="1391" spans="1:26" ht="13.5" customHeight="1" x14ac:dyDescent="0.2">
      <c r="A1391" s="1"/>
      <c r="B1391" s="44"/>
      <c r="C1391" s="46"/>
      <c r="D1391" s="1"/>
      <c r="E1391" s="46"/>
      <c r="F1391" s="33"/>
      <c r="G1391" s="1"/>
      <c r="H1391" s="44"/>
      <c r="I1391" s="46"/>
      <c r="J1391" s="1"/>
      <c r="K1391" s="46"/>
      <c r="L1391" s="33"/>
      <c r="M1391" s="1"/>
      <c r="N1391" s="44"/>
      <c r="O1391" s="46"/>
      <c r="P1391" s="1"/>
      <c r="Q1391" s="46"/>
      <c r="R1391" s="33"/>
      <c r="S1391" s="1"/>
      <c r="T1391" s="1"/>
      <c r="U1391" s="1"/>
      <c r="V1391" s="1"/>
      <c r="W1391" s="1"/>
      <c r="X1391" s="1"/>
      <c r="Y1391" s="1"/>
      <c r="Z1391" s="1"/>
    </row>
    <row r="1392" spans="1:26" ht="13.5" customHeight="1" x14ac:dyDescent="0.2">
      <c r="A1392" s="1"/>
      <c r="B1392" s="44"/>
      <c r="C1392" s="51" t="s">
        <v>24</v>
      </c>
      <c r="D1392" s="3"/>
      <c r="E1392" s="51" t="s">
        <v>25</v>
      </c>
      <c r="F1392" s="33"/>
      <c r="G1392" s="1"/>
      <c r="H1392" s="44"/>
      <c r="I1392" s="51" t="s">
        <v>24</v>
      </c>
      <c r="J1392" s="3"/>
      <c r="K1392" s="51" t="s">
        <v>25</v>
      </c>
      <c r="L1392" s="33"/>
      <c r="M1392" s="1"/>
      <c r="N1392" s="44"/>
      <c r="O1392" s="51" t="s">
        <v>24</v>
      </c>
      <c r="P1392" s="3"/>
      <c r="Q1392" s="51" t="s">
        <v>25</v>
      </c>
      <c r="R1392" s="33"/>
      <c r="S1392" s="1"/>
      <c r="T1392" s="1"/>
      <c r="U1392" s="1"/>
      <c r="V1392" s="1"/>
      <c r="W1392" s="1"/>
      <c r="X1392" s="1"/>
      <c r="Y1392" s="1"/>
      <c r="Z1392" s="1"/>
    </row>
    <row r="1393" spans="1:26" ht="13.5" customHeight="1" x14ac:dyDescent="0.2">
      <c r="A1393" s="1"/>
      <c r="B1393" s="45" t="s">
        <v>26</v>
      </c>
      <c r="C1393" s="37" t="e">
        <f>(F1390^7.45)/((F1390^7.45)+(D1389^7.45))</f>
        <v>#DIV/0!</v>
      </c>
      <c r="D1393" s="1"/>
      <c r="E1393" s="52" t="e">
        <f>(D1389^7.45)/((D1389^7.45)+(F1390^7.45))</f>
        <v>#DIV/0!</v>
      </c>
      <c r="F1393" s="17"/>
      <c r="G1393" s="1"/>
      <c r="H1393" s="45" t="s">
        <v>26</v>
      </c>
      <c r="I1393" s="37" t="e">
        <f>(L1390^7.45)/((L1390^7.45)+(J1389^7.45))</f>
        <v>#DIV/0!</v>
      </c>
      <c r="J1393" s="1"/>
      <c r="K1393" s="52" t="e">
        <f>(J1389^7.45)/((J1389^7.45)+(L1390^7.45))</f>
        <v>#DIV/0!</v>
      </c>
      <c r="L1393" s="17"/>
      <c r="M1393" s="1"/>
      <c r="N1393" s="45" t="s">
        <v>26</v>
      </c>
      <c r="O1393" s="37" t="e">
        <f>(R1390^7.45)/((R1390^7.45)+(P1389^7.45))</f>
        <v>#DIV/0!</v>
      </c>
      <c r="P1393" s="1"/>
      <c r="Q1393" s="52" t="e">
        <f>(P1389^7.45)/((P1389^7.45)+(R1390^7.45))</f>
        <v>#DIV/0!</v>
      </c>
      <c r="R1393" s="17"/>
      <c r="S1393" s="1"/>
      <c r="T1393" s="1"/>
      <c r="U1393" s="1"/>
      <c r="V1393" s="1"/>
      <c r="W1393" s="1"/>
      <c r="X1393" s="1"/>
      <c r="Y1393" s="1"/>
      <c r="Z1393" s="1"/>
    </row>
    <row r="1394" spans="1:26" ht="13.5" customHeight="1" x14ac:dyDescent="0.2">
      <c r="A1394" s="1"/>
      <c r="B1394" s="44"/>
      <c r="C1394" s="37"/>
      <c r="D1394" s="37"/>
      <c r="E1394" s="37"/>
      <c r="F1394" s="17"/>
      <c r="G1394" s="1"/>
      <c r="H1394" s="44"/>
      <c r="I1394" s="37"/>
      <c r="J1394" s="37"/>
      <c r="K1394" s="37"/>
      <c r="L1394" s="17"/>
      <c r="M1394" s="1"/>
      <c r="N1394" s="44"/>
      <c r="O1394" s="37"/>
      <c r="P1394" s="37"/>
      <c r="Q1394" s="37"/>
      <c r="R1394" s="17"/>
      <c r="S1394" s="1"/>
      <c r="T1394" s="1"/>
      <c r="U1394" s="1"/>
      <c r="V1394" s="1"/>
      <c r="W1394" s="1"/>
      <c r="X1394" s="1"/>
      <c r="Y1394" s="1"/>
      <c r="Z1394" s="1"/>
    </row>
    <row r="1395" spans="1:26" ht="13.5" customHeight="1" x14ac:dyDescent="0.2">
      <c r="A1395" s="1"/>
      <c r="B1395" s="18" t="s">
        <v>18</v>
      </c>
      <c r="C1395" s="37">
        <f>110/(110+100)</f>
        <v>0.52380952380952384</v>
      </c>
      <c r="D1395" s="37"/>
      <c r="E1395" s="37">
        <f>110/(110+100)</f>
        <v>0.52380952380952384</v>
      </c>
      <c r="F1395" s="17"/>
      <c r="G1395" s="1"/>
      <c r="H1395" s="18" t="s">
        <v>18</v>
      </c>
      <c r="I1395" s="37">
        <f>110/(110+100)</f>
        <v>0.52380952380952384</v>
      </c>
      <c r="J1395" s="37"/>
      <c r="K1395" s="37">
        <f>110/(110+100)</f>
        <v>0.52380952380952384</v>
      </c>
      <c r="L1395" s="17"/>
      <c r="M1395" s="1"/>
      <c r="N1395" s="18" t="s">
        <v>18</v>
      </c>
      <c r="O1395" s="37">
        <f>110/(110+100)</f>
        <v>0.52380952380952384</v>
      </c>
      <c r="P1395" s="37"/>
      <c r="Q1395" s="37">
        <f>110/(110+100)</f>
        <v>0.52380952380952384</v>
      </c>
      <c r="R1395" s="17"/>
      <c r="S1395" s="1"/>
      <c r="T1395" s="1"/>
      <c r="U1395" s="1"/>
      <c r="V1395" s="1"/>
      <c r="W1395" s="1"/>
      <c r="X1395" s="1"/>
      <c r="Y1395" s="1"/>
      <c r="Z1395" s="1"/>
    </row>
    <row r="1396" spans="1:26" ht="13.5" customHeight="1" x14ac:dyDescent="0.2">
      <c r="A1396" s="1"/>
      <c r="B1396" s="44"/>
      <c r="C1396" s="37"/>
      <c r="D1396" s="37"/>
      <c r="E1396" s="37"/>
      <c r="F1396" s="17"/>
      <c r="G1396" s="1"/>
      <c r="H1396" s="44"/>
      <c r="I1396" s="37"/>
      <c r="J1396" s="37"/>
      <c r="K1396" s="37"/>
      <c r="L1396" s="17"/>
      <c r="M1396" s="1"/>
      <c r="N1396" s="44"/>
      <c r="O1396" s="37"/>
      <c r="P1396" s="37"/>
      <c r="Q1396" s="37"/>
      <c r="R1396" s="17"/>
      <c r="S1396" s="1"/>
      <c r="T1396" s="1"/>
      <c r="U1396" s="1"/>
      <c r="V1396" s="1"/>
      <c r="W1396" s="1"/>
      <c r="X1396" s="1"/>
      <c r="Y1396" s="1"/>
      <c r="Z1396" s="1"/>
    </row>
    <row r="1397" spans="1:26" ht="13.5" customHeight="1" x14ac:dyDescent="0.2">
      <c r="A1397" s="1"/>
      <c r="B1397" s="45" t="s">
        <v>19</v>
      </c>
      <c r="C1397" s="48" t="e">
        <f>C1393-C1395</f>
        <v>#DIV/0!</v>
      </c>
      <c r="D1397" s="1"/>
      <c r="E1397" s="48" t="e">
        <f>E1393-E1395</f>
        <v>#DIV/0!</v>
      </c>
      <c r="F1397" s="17"/>
      <c r="G1397" s="1"/>
      <c r="H1397" s="45" t="s">
        <v>19</v>
      </c>
      <c r="I1397" s="48" t="e">
        <f>I1393-I1395</f>
        <v>#DIV/0!</v>
      </c>
      <c r="J1397" s="1"/>
      <c r="K1397" s="48" t="e">
        <f>K1393-K1395</f>
        <v>#DIV/0!</v>
      </c>
      <c r="L1397" s="17"/>
      <c r="M1397" s="1"/>
      <c r="N1397" s="45" t="s">
        <v>19</v>
      </c>
      <c r="O1397" s="48" t="e">
        <f>O1393-O1395</f>
        <v>#DIV/0!</v>
      </c>
      <c r="P1397" s="1"/>
      <c r="Q1397" s="48" t="e">
        <f>Q1393-Q1395</f>
        <v>#DIV/0!</v>
      </c>
      <c r="R1397" s="17"/>
      <c r="S1397" s="1"/>
      <c r="T1397" s="1"/>
      <c r="U1397" s="1"/>
      <c r="V1397" s="1"/>
      <c r="W1397" s="1"/>
      <c r="X1397" s="1"/>
      <c r="Y1397" s="1"/>
      <c r="Z1397" s="1"/>
    </row>
    <row r="1398" spans="1:26" ht="13.5" customHeight="1" x14ac:dyDescent="0.2">
      <c r="A1398" s="1"/>
      <c r="B1398" s="44"/>
      <c r="C1398" s="37"/>
      <c r="D1398" s="1"/>
      <c r="E1398" s="37"/>
      <c r="F1398" s="17"/>
      <c r="G1398" s="1"/>
      <c r="H1398" s="44"/>
      <c r="I1398" s="37"/>
      <c r="J1398" s="1"/>
      <c r="K1398" s="37"/>
      <c r="L1398" s="17"/>
      <c r="M1398" s="1"/>
      <c r="N1398" s="44"/>
      <c r="O1398" s="37"/>
      <c r="P1398" s="1"/>
      <c r="Q1398" s="37"/>
      <c r="R1398" s="17"/>
      <c r="S1398" s="1"/>
      <c r="T1398" s="1"/>
      <c r="U1398" s="1"/>
      <c r="V1398" s="1"/>
      <c r="W1398" s="1"/>
      <c r="X1398" s="1"/>
      <c r="Y1398" s="1"/>
      <c r="Z1398" s="1"/>
    </row>
    <row r="1399" spans="1:26" ht="13.5" customHeight="1" x14ac:dyDescent="0.2">
      <c r="A1399" s="1"/>
      <c r="B1399" s="45" t="s">
        <v>20</v>
      </c>
      <c r="C1399" s="49">
        <f>VLOOKUP(C1363,'[2]Kelly Sunday O-U'!$C$2:$L$106,9,FALSE)</f>
        <v>-29.917593751466342</v>
      </c>
      <c r="D1399" s="1"/>
      <c r="E1399" s="49">
        <f>VLOOKUP(C1363,'[2]Kelly Sunday O-U'!$C$2:$L$106,10,FALSE)</f>
        <v>22.500011333883918</v>
      </c>
      <c r="F1399" s="17"/>
      <c r="G1399" s="1"/>
      <c r="H1399" s="45" t="s">
        <v>20</v>
      </c>
      <c r="I1399" s="49">
        <f>VLOOKUP(I1363,'[2]Kelly Sunday O-U'!$C$2:$L$106,9,FALSE)</f>
        <v>-29.917593751466342</v>
      </c>
      <c r="J1399" s="1"/>
      <c r="K1399" s="49">
        <f>VLOOKUP(I1363,'[2]Kelly Sunday O-U'!$C$2:$L$106,10,FALSE)</f>
        <v>22.500011333883918</v>
      </c>
      <c r="L1399" s="17"/>
      <c r="M1399" s="1"/>
      <c r="N1399" s="45" t="s">
        <v>20</v>
      </c>
      <c r="O1399" s="49">
        <f>VLOOKUP(O1363,'[2]Kelly Sunday O-U'!$C$2:$L$106,9,FALSE)</f>
        <v>-29.917593751466342</v>
      </c>
      <c r="P1399" s="1"/>
      <c r="Q1399" s="49">
        <f>VLOOKUP(O1363,'[2]Kelly Sunday O-U'!$C$2:$L$106,10,FALSE)</f>
        <v>22.500011333883918</v>
      </c>
      <c r="R1399" s="17"/>
      <c r="S1399" s="1"/>
      <c r="T1399" s="1"/>
      <c r="U1399" s="1"/>
      <c r="V1399" s="1"/>
      <c r="W1399" s="1"/>
      <c r="X1399" s="1"/>
      <c r="Y1399" s="1"/>
      <c r="Z1399" s="1"/>
    </row>
    <row r="1400" spans="1:26" ht="13.5" customHeight="1" x14ac:dyDescent="0.2">
      <c r="A1400" s="1"/>
      <c r="B1400" s="55"/>
      <c r="C1400" s="56"/>
      <c r="D1400" s="57"/>
      <c r="E1400" s="56"/>
      <c r="F1400" s="58"/>
      <c r="G1400" s="1"/>
      <c r="H1400" s="55"/>
      <c r="I1400" s="56"/>
      <c r="J1400" s="57"/>
      <c r="K1400" s="56"/>
      <c r="L1400" s="58"/>
      <c r="M1400" s="1"/>
      <c r="N1400" s="55"/>
      <c r="O1400" s="56"/>
      <c r="P1400" s="57"/>
      <c r="Q1400" s="56"/>
      <c r="R1400" s="58"/>
      <c r="S1400" s="1"/>
      <c r="T1400" s="1"/>
      <c r="U1400" s="1"/>
      <c r="V1400" s="1"/>
      <c r="W1400" s="1"/>
      <c r="X1400" s="1"/>
      <c r="Y1400" s="1"/>
      <c r="Z1400" s="1"/>
    </row>
  </sheetData>
  <mergeCells count="105">
    <mergeCell ref="C1371:D1371"/>
    <mergeCell ref="I1371:J1371"/>
    <mergeCell ref="O1371:P1371"/>
    <mergeCell ref="C1291:D1291"/>
    <mergeCell ref="I1291:J1291"/>
    <mergeCell ref="O1291:P1291"/>
    <mergeCell ref="C1331:D1331"/>
    <mergeCell ref="I1331:J1331"/>
    <mergeCell ref="O1331:P1331"/>
    <mergeCell ref="C1211:D1211"/>
    <mergeCell ref="I1211:J1211"/>
    <mergeCell ref="O1211:P1211"/>
    <mergeCell ref="C1251:D1251"/>
    <mergeCell ref="I1251:J1251"/>
    <mergeCell ref="O1251:P1251"/>
    <mergeCell ref="C1131:D1131"/>
    <mergeCell ref="I1131:J1131"/>
    <mergeCell ref="O1131:P1131"/>
    <mergeCell ref="C1171:D1171"/>
    <mergeCell ref="I1171:J1171"/>
    <mergeCell ref="O1171:P1171"/>
    <mergeCell ref="C1051:D1051"/>
    <mergeCell ref="I1051:J1051"/>
    <mergeCell ref="O1051:P1051"/>
    <mergeCell ref="C1091:D1091"/>
    <mergeCell ref="I1091:J1091"/>
    <mergeCell ref="O1091:P1091"/>
    <mergeCell ref="C971:D971"/>
    <mergeCell ref="I971:J971"/>
    <mergeCell ref="O971:P971"/>
    <mergeCell ref="C1011:D1011"/>
    <mergeCell ref="I1011:J1011"/>
    <mergeCell ref="O1011:P1011"/>
    <mergeCell ref="C891:D891"/>
    <mergeCell ref="I891:J891"/>
    <mergeCell ref="O891:P891"/>
    <mergeCell ref="C931:D931"/>
    <mergeCell ref="I931:J931"/>
    <mergeCell ref="O931:P931"/>
    <mergeCell ref="C811:D811"/>
    <mergeCell ref="I811:J811"/>
    <mergeCell ref="O811:P811"/>
    <mergeCell ref="C851:D851"/>
    <mergeCell ref="I851:J851"/>
    <mergeCell ref="O851:P851"/>
    <mergeCell ref="C731:D731"/>
    <mergeCell ref="I731:J731"/>
    <mergeCell ref="O731:P731"/>
    <mergeCell ref="C771:D771"/>
    <mergeCell ref="I771:J771"/>
    <mergeCell ref="O771:P771"/>
    <mergeCell ref="C651:D651"/>
    <mergeCell ref="I651:J651"/>
    <mergeCell ref="O651:P651"/>
    <mergeCell ref="C691:D691"/>
    <mergeCell ref="I691:J691"/>
    <mergeCell ref="O691:P691"/>
    <mergeCell ref="C571:D571"/>
    <mergeCell ref="I571:J571"/>
    <mergeCell ref="O571:P571"/>
    <mergeCell ref="C611:D611"/>
    <mergeCell ref="I611:J611"/>
    <mergeCell ref="O611:P611"/>
    <mergeCell ref="C491:D491"/>
    <mergeCell ref="I491:J491"/>
    <mergeCell ref="O491:P491"/>
    <mergeCell ref="C531:D531"/>
    <mergeCell ref="I531:J531"/>
    <mergeCell ref="O531:P531"/>
    <mergeCell ref="C411:D411"/>
    <mergeCell ref="I411:J411"/>
    <mergeCell ref="O411:P411"/>
    <mergeCell ref="C451:D451"/>
    <mergeCell ref="I451:J451"/>
    <mergeCell ref="O451:P451"/>
    <mergeCell ref="C331:D331"/>
    <mergeCell ref="I331:J331"/>
    <mergeCell ref="O331:P331"/>
    <mergeCell ref="C371:D371"/>
    <mergeCell ref="I371:J371"/>
    <mergeCell ref="O371:P371"/>
    <mergeCell ref="C251:D251"/>
    <mergeCell ref="I251:J251"/>
    <mergeCell ref="O251:P251"/>
    <mergeCell ref="C291:D291"/>
    <mergeCell ref="I291:J291"/>
    <mergeCell ref="O291:P291"/>
    <mergeCell ref="C171:D171"/>
    <mergeCell ref="I171:J171"/>
    <mergeCell ref="O171:P171"/>
    <mergeCell ref="C211:D211"/>
    <mergeCell ref="I211:J211"/>
    <mergeCell ref="O211:P211"/>
    <mergeCell ref="C91:D91"/>
    <mergeCell ref="I91:J91"/>
    <mergeCell ref="O91:P91"/>
    <mergeCell ref="C131:D131"/>
    <mergeCell ref="I131:J131"/>
    <mergeCell ref="O131:P131"/>
    <mergeCell ref="C11:D11"/>
    <mergeCell ref="I11:J11"/>
    <mergeCell ref="O11:P11"/>
    <mergeCell ref="C51:D51"/>
    <mergeCell ref="I51:J51"/>
    <mergeCell ref="O51:P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NCAA Tournament Bracket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Bradley Cunningham</cp:lastModifiedBy>
  <dcterms:created xsi:type="dcterms:W3CDTF">2022-03-13T18:51:07Z</dcterms:created>
  <dcterms:modified xsi:type="dcterms:W3CDTF">2023-03-13T16:59:32Z</dcterms:modified>
</cp:coreProperties>
</file>